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23040" windowHeight="8740"/>
  </bookViews>
  <sheets>
    <sheet name="YLDANDMED" sheetId="2" r:id="rId1"/>
    <sheet name="LAHIKONTAKTSED" sheetId="1" r:id="rId2"/>
    <sheet name="JUHEND" sheetId="4" r:id="rId3"/>
    <sheet name="NAIDIS" sheetId="10" r:id="rId4"/>
    <sheet name="Validation" sheetId="5" state="hidden" r:id="rId5"/>
    <sheet name="Kontaktid" sheetId="12" state="hidden" r:id="rId6"/>
    <sheet name="Kontroll" sheetId="7" state="hidden" r:id="rId7"/>
    <sheet name="Andmekvaliteet" sheetId="11" state="hidden" r:id="rId8"/>
  </sheets>
  <definedNames>
    <definedName name="AndmeteEsitajaEpost">YLDANDMED!$C$10</definedName>
    <definedName name="AndmeteEsitajaNimi">YLDANDMED!$C$8</definedName>
    <definedName name="AndmeteEsitajaTelefon">YLDANDMED!$C$9</definedName>
    <definedName name="AndmeteEsitamiseKP">YLDANDMED!$C$5</definedName>
    <definedName name="AsutuseAadress">YLDANDMED!$C$12</definedName>
    <definedName name="AsutuseNimi">YLDANDMED!$C$11</definedName>
    <definedName name="AsutuseRyhm">YLDANDMED!$C$13</definedName>
    <definedName name="IsolatsiooniAlgus">YLDANDMED!$C$22</definedName>
    <definedName name="IsolatsiooniLopp">YLDANDMED!$C$23</definedName>
    <definedName name="KokkupuuteKp">YLDANDMED!$C$21</definedName>
    <definedName name="LaekumiseKuup" localSheetId="6">YLDANDMED!#REF!</definedName>
    <definedName name="LaekumiseKuup" localSheetId="3">YLDANDMED!#REF!</definedName>
    <definedName name="LaekumiseKuup">YLDANDMED!#REF!</definedName>
    <definedName name="SeotudHaigeEesnimi">YLDANDMED!$C$16</definedName>
    <definedName name="SeotudHaigeIsikukood">YLDANDMED!$C$18</definedName>
    <definedName name="SeotudHaigePerenimi">YLDANDMED!$C$17</definedName>
    <definedName name="TerviseametiInspektor">YLDANDMED!$C$26</definedName>
    <definedName name="TerviseametiInspektoriEpost">YLDANDMED!$C$28</definedName>
    <definedName name="TerviseametiInspektoriIsikukood">YLDANDMED!$C$27</definedName>
    <definedName name="TerviseametiRegioon">YLDANDMED!$C$25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1" i="1" l="1"/>
  <c r="S25" i="1"/>
  <c r="F19" i="12" l="1"/>
  <c r="F18" i="12"/>
  <c r="U3" i="11" l="1"/>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2" i="1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2" i="1"/>
  <c r="C23" i="2"/>
  <c r="F2" i="12"/>
  <c r="E28" i="2" s="1"/>
  <c r="F3" i="12"/>
  <c r="F4" i="12"/>
  <c r="F5" i="12"/>
  <c r="F6" i="12"/>
  <c r="F7" i="12"/>
  <c r="F8" i="12"/>
  <c r="F9" i="12"/>
  <c r="F10" i="12"/>
  <c r="F11" i="12"/>
  <c r="F12" i="12"/>
  <c r="F13" i="12"/>
  <c r="F14" i="12"/>
  <c r="F15" i="12"/>
  <c r="F16" i="12"/>
  <c r="F17" i="12"/>
  <c r="F27" i="2" l="1"/>
  <c r="G26" i="2"/>
  <c r="G28" i="2"/>
  <c r="E27" i="2"/>
  <c r="G27" i="2"/>
  <c r="G29" i="2"/>
  <c r="F26" i="2"/>
  <c r="E29" i="2"/>
  <c r="F28" i="2"/>
  <c r="F29" i="2"/>
  <c r="E26" i="2"/>
  <c r="X2" i="1"/>
  <c r="O6" i="10" l="1"/>
  <c r="P6" i="10"/>
  <c r="Q6" i="10"/>
  <c r="B9" i="10"/>
  <c r="B8" i="10"/>
  <c r="B7" i="10"/>
  <c r="B6" i="10"/>
  <c r="B5" i="10"/>
  <c r="B4" i="10"/>
  <c r="B3" i="10"/>
  <c r="B2" i="10"/>
  <c r="S59" i="11"/>
  <c r="C81" i="11"/>
  <c r="O89" i="11"/>
  <c r="K100" i="11"/>
  <c r="G106" i="11"/>
  <c r="T112" i="11"/>
  <c r="I115" i="11"/>
  <c r="I117" i="11"/>
  <c r="G120" i="11"/>
  <c r="R120" i="11"/>
  <c r="F121" i="11"/>
  <c r="P124" i="11"/>
  <c r="W127" i="11"/>
  <c r="F133" i="11"/>
  <c r="N133" i="11"/>
  <c r="V133" i="11"/>
  <c r="H134" i="11"/>
  <c r="F137" i="11"/>
  <c r="N137" i="11"/>
  <c r="V137" i="11"/>
  <c r="C140" i="11"/>
  <c r="C144" i="11"/>
  <c r="L144" i="11"/>
  <c r="T144" i="11"/>
  <c r="V145" i="11"/>
  <c r="T148" i="11"/>
  <c r="R151" i="11"/>
  <c r="AJ3" i="1"/>
  <c r="AJ4" i="1"/>
  <c r="AB5" i="1"/>
  <c r="AJ5" i="1"/>
  <c r="AJ6" i="1"/>
  <c r="AJ7" i="1"/>
  <c r="AA8" i="1"/>
  <c r="AC8" i="1"/>
  <c r="AD8" i="1"/>
  <c r="AJ8" i="1"/>
  <c r="AA9" i="1"/>
  <c r="AB9" i="1"/>
  <c r="AC9" i="1"/>
  <c r="AD9" i="1"/>
  <c r="AJ9" i="1"/>
  <c r="AJ10" i="1"/>
  <c r="AA11" i="1"/>
  <c r="AJ11" i="1"/>
  <c r="AB11" i="1" s="1"/>
  <c r="AC12" i="1"/>
  <c r="AD12" i="1"/>
  <c r="AJ12" i="1"/>
  <c r="AB13" i="1"/>
  <c r="AC13" i="1"/>
  <c r="AJ13" i="1"/>
  <c r="AB14" i="1"/>
  <c r="AJ14" i="1"/>
  <c r="AA14" i="1" s="1"/>
  <c r="AJ15" i="1"/>
  <c r="AA16" i="1"/>
  <c r="AC16" i="1"/>
  <c r="AD16" i="1"/>
  <c r="AJ16" i="1"/>
  <c r="AA17" i="1"/>
  <c r="AB17" i="1"/>
  <c r="AC17" i="1"/>
  <c r="AD17" i="1"/>
  <c r="AJ17" i="1"/>
  <c r="AJ18" i="1"/>
  <c r="AA19" i="1"/>
  <c r="AJ19" i="1"/>
  <c r="AB19" i="1" s="1"/>
  <c r="AD20" i="1"/>
  <c r="AJ20" i="1"/>
  <c r="AB21" i="1"/>
  <c r="AC21" i="1"/>
  <c r="AJ21" i="1"/>
  <c r="AB22" i="1"/>
  <c r="AJ22" i="1"/>
  <c r="AA22" i="1" s="1"/>
  <c r="AJ23" i="1"/>
  <c r="AA24" i="1"/>
  <c r="AC24" i="1"/>
  <c r="AD24" i="1"/>
  <c r="AJ24" i="1"/>
  <c r="AJ25" i="1"/>
  <c r="AJ26" i="1"/>
  <c r="AB26" i="1" s="1"/>
  <c r="AD27" i="1"/>
  <c r="AJ27" i="1"/>
  <c r="AJ28" i="1"/>
  <c r="Z29" i="1"/>
  <c r="AJ29" i="1"/>
  <c r="AC30" i="1"/>
  <c r="AJ30" i="1"/>
  <c r="AD31" i="1"/>
  <c r="AE31" i="1"/>
  <c r="AJ31" i="1"/>
  <c r="AE32" i="1"/>
  <c r="AJ32" i="1"/>
  <c r="AD33" i="1"/>
  <c r="AE33" i="1"/>
  <c r="AJ33" i="1"/>
  <c r="AJ34" i="1"/>
  <c r="AJ35" i="1"/>
  <c r="AD35" i="1" s="1"/>
  <c r="AE36" i="1"/>
  <c r="AJ36" i="1"/>
  <c r="AJ37" i="1"/>
  <c r="AE38" i="1"/>
  <c r="AJ38" i="1"/>
  <c r="AJ39" i="1"/>
  <c r="AJ40" i="1"/>
  <c r="Z41" i="1"/>
  <c r="AJ41" i="1"/>
  <c r="AJ42" i="1"/>
  <c r="AJ43" i="1"/>
  <c r="AF44" i="1"/>
  <c r="AJ44" i="1"/>
  <c r="AJ45" i="1"/>
  <c r="Z46" i="1"/>
  <c r="AD46" i="1"/>
  <c r="AE46" i="1"/>
  <c r="AJ46" i="1"/>
  <c r="AJ47" i="1"/>
  <c r="Z48" i="1"/>
  <c r="AB48" i="1"/>
  <c r="AD48" i="1"/>
  <c r="AJ48" i="1"/>
  <c r="AA49" i="1"/>
  <c r="AB49" i="1"/>
  <c r="AD49" i="1"/>
  <c r="AF49" i="1"/>
  <c r="AJ49" i="1"/>
  <c r="Z49" i="1" s="1"/>
  <c r="AJ50" i="1"/>
  <c r="Z51" i="1"/>
  <c r="AA51" i="1"/>
  <c r="AD51" i="1"/>
  <c r="AE51" i="1"/>
  <c r="AJ51" i="1"/>
  <c r="AC52" i="1"/>
  <c r="AE52" i="1"/>
  <c r="AF52" i="1"/>
  <c r="AJ52" i="1"/>
  <c r="AC53" i="1"/>
  <c r="AF53" i="1"/>
  <c r="AJ53" i="1"/>
  <c r="AJ54" i="1"/>
  <c r="AJ55" i="1"/>
  <c r="AC55" i="1" s="1"/>
  <c r="AF56" i="1"/>
  <c r="AJ56" i="1"/>
  <c r="F56" i="11" s="1"/>
  <c r="AJ57" i="1"/>
  <c r="AF58" i="1"/>
  <c r="AJ58" i="1"/>
  <c r="AJ59" i="1"/>
  <c r="AF60" i="1"/>
  <c r="AJ60" i="1"/>
  <c r="AJ61" i="1"/>
  <c r="AF62" i="1"/>
  <c r="AJ62" i="1"/>
  <c r="AJ63" i="1"/>
  <c r="C63" i="11" s="1"/>
  <c r="Z64" i="1"/>
  <c r="AJ64" i="1"/>
  <c r="AF65" i="1"/>
  <c r="AJ65" i="1"/>
  <c r="AJ66" i="1"/>
  <c r="AJ67" i="1"/>
  <c r="AJ68" i="1"/>
  <c r="Z69" i="1"/>
  <c r="AF69" i="1"/>
  <c r="AJ69" i="1"/>
  <c r="C69" i="11" s="1"/>
  <c r="AJ70" i="1"/>
  <c r="AF71" i="1"/>
  <c r="AJ71" i="1"/>
  <c r="AJ72" i="1"/>
  <c r="Z73" i="1"/>
  <c r="AJ73" i="1"/>
  <c r="Z74" i="1"/>
  <c r="AA74" i="1"/>
  <c r="AJ74" i="1"/>
  <c r="AJ75" i="1"/>
  <c r="AJ76" i="1"/>
  <c r="AB77" i="1"/>
  <c r="AJ77" i="1"/>
  <c r="T77" i="11" s="1"/>
  <c r="AJ78" i="1"/>
  <c r="Z79" i="1"/>
  <c r="AJ79" i="1"/>
  <c r="X79" i="11" s="1"/>
  <c r="AC80" i="1"/>
  <c r="AJ80" i="1"/>
  <c r="AA81" i="1"/>
  <c r="AB81" i="1"/>
  <c r="AC81" i="1"/>
  <c r="AF81" i="1"/>
  <c r="AJ81" i="1"/>
  <c r="Z81" i="1" s="1"/>
  <c r="AC82" i="1"/>
  <c r="AD82" i="1"/>
  <c r="AF82" i="1"/>
  <c r="AJ82" i="1"/>
  <c r="AA82" i="1" s="1"/>
  <c r="AD83" i="1"/>
  <c r="AJ83" i="1"/>
  <c r="O83" i="11" s="1"/>
  <c r="AA84" i="1"/>
  <c r="AB84" i="1"/>
  <c r="AC84" i="1"/>
  <c r="AD84" i="1"/>
  <c r="AE84" i="1"/>
  <c r="AF84" i="1"/>
  <c r="AJ84" i="1"/>
  <c r="F84" i="11" s="1"/>
  <c r="AJ85" i="1"/>
  <c r="R85" i="11" s="1"/>
  <c r="AA86" i="1"/>
  <c r="AC86" i="1"/>
  <c r="AD86" i="1"/>
  <c r="AJ86" i="1"/>
  <c r="F86" i="11" s="1"/>
  <c r="AB87" i="1"/>
  <c r="AC87" i="1"/>
  <c r="AF87" i="1"/>
  <c r="AJ87" i="1"/>
  <c r="AA87" i="1" s="1"/>
  <c r="AA88" i="1"/>
  <c r="AB88" i="1"/>
  <c r="AC88" i="1"/>
  <c r="AD88" i="1"/>
  <c r="AF88" i="1"/>
  <c r="AJ88" i="1"/>
  <c r="D88" i="11" s="1"/>
  <c r="AJ89" i="1"/>
  <c r="AA90" i="1"/>
  <c r="AC90" i="1"/>
  <c r="AD90" i="1"/>
  <c r="AJ90" i="1"/>
  <c r="C90" i="11" s="1"/>
  <c r="AB91" i="1"/>
  <c r="AC91" i="1"/>
  <c r="AF91" i="1"/>
  <c r="AJ91" i="1"/>
  <c r="X91" i="11" s="1"/>
  <c r="AA92" i="1"/>
  <c r="AB92" i="1"/>
  <c r="AC92" i="1"/>
  <c r="AD92" i="1"/>
  <c r="AF92" i="1"/>
  <c r="AJ92" i="1"/>
  <c r="M92" i="11" s="1"/>
  <c r="AJ93" i="1"/>
  <c r="L93" i="11" s="1"/>
  <c r="AA94" i="1"/>
  <c r="AC94" i="1"/>
  <c r="AD94" i="1"/>
  <c r="AJ94" i="1"/>
  <c r="AB95" i="1"/>
  <c r="AJ95" i="1"/>
  <c r="AC95" i="1" s="1"/>
  <c r="AA96" i="1"/>
  <c r="AB96" i="1"/>
  <c r="AC96" i="1"/>
  <c r="AD96" i="1"/>
  <c r="AF96" i="1"/>
  <c r="AJ96" i="1"/>
  <c r="J96" i="11" s="1"/>
  <c r="AB97" i="1"/>
  <c r="AJ97" i="1"/>
  <c r="AA98" i="1"/>
  <c r="AC98" i="1"/>
  <c r="AD98" i="1"/>
  <c r="AJ98" i="1"/>
  <c r="AA99" i="1"/>
  <c r="AB99" i="1"/>
  <c r="AF99" i="1"/>
  <c r="AJ99" i="1"/>
  <c r="AA100" i="1"/>
  <c r="AB100" i="1"/>
  <c r="AC100" i="1"/>
  <c r="AD100" i="1"/>
  <c r="AF100" i="1"/>
  <c r="AJ100" i="1"/>
  <c r="B100" i="11" s="1"/>
  <c r="AJ101" i="1"/>
  <c r="AA101" i="1" s="1"/>
  <c r="AA102" i="1"/>
  <c r="AC102" i="1"/>
  <c r="AD102" i="1"/>
  <c r="AJ102" i="1"/>
  <c r="W102" i="11" s="1"/>
  <c r="AA103" i="1"/>
  <c r="AB103" i="1"/>
  <c r="AC103" i="1"/>
  <c r="AF103" i="1"/>
  <c r="AJ103" i="1"/>
  <c r="AA104" i="1"/>
  <c r="AB104" i="1"/>
  <c r="AC104" i="1"/>
  <c r="AD104" i="1"/>
  <c r="AF104" i="1"/>
  <c r="AJ104" i="1"/>
  <c r="K104" i="11" s="1"/>
  <c r="AA105" i="1"/>
  <c r="AJ105" i="1"/>
  <c r="AB105" i="1" s="1"/>
  <c r="AA106" i="1"/>
  <c r="AC106" i="1"/>
  <c r="AD106" i="1"/>
  <c r="AJ106" i="1"/>
  <c r="O106" i="11" s="1"/>
  <c r="AA107" i="1"/>
  <c r="AC107" i="1"/>
  <c r="AF107" i="1"/>
  <c r="AJ107" i="1"/>
  <c r="AB107" i="1" s="1"/>
  <c r="AA108" i="1"/>
  <c r="AB108" i="1"/>
  <c r="AC108" i="1"/>
  <c r="AD108" i="1"/>
  <c r="AF108" i="1"/>
  <c r="AJ108" i="1"/>
  <c r="B108" i="11" s="1"/>
  <c r="AA109" i="1"/>
  <c r="AD109" i="1"/>
  <c r="AF109" i="1"/>
  <c r="AJ109" i="1"/>
  <c r="AA110" i="1"/>
  <c r="AJ110" i="1"/>
  <c r="AC110" i="1" s="1"/>
  <c r="AJ111" i="1"/>
  <c r="AA111" i="1" s="1"/>
  <c r="AA112" i="1"/>
  <c r="AB112" i="1"/>
  <c r="AC112" i="1"/>
  <c r="AD112" i="1"/>
  <c r="AF112" i="1"/>
  <c r="AJ112" i="1"/>
  <c r="J112" i="11" s="1"/>
  <c r="AB113" i="1"/>
  <c r="AJ113" i="1"/>
  <c r="AB114" i="1"/>
  <c r="AC114" i="1"/>
  <c r="AJ114" i="1"/>
  <c r="AA115" i="1"/>
  <c r="AD115" i="1"/>
  <c r="AF115" i="1"/>
  <c r="AJ115" i="1"/>
  <c r="O115" i="11" s="1"/>
  <c r="AJ116" i="1"/>
  <c r="J116" i="11" s="1"/>
  <c r="AJ117" i="1"/>
  <c r="T117" i="11" s="1"/>
  <c r="AJ118" i="1"/>
  <c r="AF118" i="1" s="1"/>
  <c r="AB119" i="1"/>
  <c r="AC119" i="1"/>
  <c r="AJ119" i="1"/>
  <c r="R119" i="11" s="1"/>
  <c r="Z120" i="1"/>
  <c r="AA120" i="1"/>
  <c r="AB120" i="1"/>
  <c r="AD120" i="1"/>
  <c r="AF120" i="1"/>
  <c r="AJ120" i="1"/>
  <c r="C120" i="11" s="1"/>
  <c r="AJ121" i="1"/>
  <c r="AJ122" i="1"/>
  <c r="AB122" i="1" s="1"/>
  <c r="AJ123" i="1"/>
  <c r="J123" i="11" s="1"/>
  <c r="AJ124" i="1"/>
  <c r="G124" i="11" s="1"/>
  <c r="AJ125" i="1"/>
  <c r="B125" i="11" s="1"/>
  <c r="Z126" i="1"/>
  <c r="AJ126" i="1"/>
  <c r="AC127" i="1"/>
  <c r="AJ127" i="1"/>
  <c r="AD128" i="1"/>
  <c r="AJ128" i="1"/>
  <c r="AJ129" i="1"/>
  <c r="P129" i="11" s="1"/>
  <c r="AF130" i="1"/>
  <c r="AJ130" i="1"/>
  <c r="AJ131" i="1"/>
  <c r="AF131" i="1" s="1"/>
  <c r="AJ132" i="1"/>
  <c r="L132" i="11" s="1"/>
  <c r="AD133" i="1"/>
  <c r="AF133" i="1"/>
  <c r="AJ133" i="1"/>
  <c r="I133" i="11" s="1"/>
  <c r="AC134" i="1"/>
  <c r="AJ134" i="1"/>
  <c r="AB135" i="1"/>
  <c r="AJ135" i="1"/>
  <c r="AJ136" i="1"/>
  <c r="AD137" i="1"/>
  <c r="AF137" i="1"/>
  <c r="AJ137" i="1"/>
  <c r="I137" i="11" s="1"/>
  <c r="AJ138" i="1"/>
  <c r="X138" i="11" s="1"/>
  <c r="AE139" i="1"/>
  <c r="AJ139" i="1"/>
  <c r="J139" i="11" s="1"/>
  <c r="Z140" i="1"/>
  <c r="AB140" i="1"/>
  <c r="AC140" i="1"/>
  <c r="AE140" i="1"/>
  <c r="AF140" i="1"/>
  <c r="AJ140" i="1"/>
  <c r="L140" i="11" s="1"/>
  <c r="AB141" i="1"/>
  <c r="AD141" i="1"/>
  <c r="AE141" i="1"/>
  <c r="AJ141" i="1"/>
  <c r="AJ142" i="1"/>
  <c r="AA142" i="1" s="1"/>
  <c r="AD143" i="1"/>
  <c r="AJ143" i="1"/>
  <c r="J143" i="11" s="1"/>
  <c r="AA144" i="1"/>
  <c r="AB144" i="1"/>
  <c r="AD144" i="1"/>
  <c r="AE144" i="1"/>
  <c r="AF144" i="1"/>
  <c r="AJ144" i="1"/>
  <c r="G144" i="11" s="1"/>
  <c r="AB145" i="1"/>
  <c r="AD145" i="1"/>
  <c r="AE145" i="1"/>
  <c r="AF145" i="1"/>
  <c r="AJ145" i="1"/>
  <c r="AD146" i="1"/>
  <c r="AF146" i="1"/>
  <c r="AJ146" i="1"/>
  <c r="H146" i="11" s="1"/>
  <c r="AB147" i="1"/>
  <c r="AJ147" i="1"/>
  <c r="J147" i="11" s="1"/>
  <c r="AB148" i="1"/>
  <c r="AD148" i="1"/>
  <c r="AE148" i="1"/>
  <c r="AF148" i="1"/>
  <c r="AJ148" i="1"/>
  <c r="AJ149" i="1"/>
  <c r="AE149" i="1" s="1"/>
  <c r="AB150" i="1"/>
  <c r="AE150" i="1"/>
  <c r="AJ150" i="1"/>
  <c r="AA150" i="1" s="1"/>
  <c r="AA151" i="1"/>
  <c r="AE151" i="1"/>
  <c r="AJ151" i="1"/>
  <c r="J151" i="11" s="1"/>
  <c r="S9" i="10"/>
  <c r="T9" i="10" s="1"/>
  <c r="S5" i="10"/>
  <c r="T5" i="10" s="1"/>
  <c r="S4" i="10"/>
  <c r="T4" i="10" s="1"/>
  <c r="S3" i="10"/>
  <c r="T3" i="10" s="1"/>
  <c r="S2" i="10"/>
  <c r="T2" i="10" s="1"/>
  <c r="C22" i="2"/>
  <c r="S64" i="10" s="1"/>
  <c r="S4" i="7"/>
  <c r="X142" i="11" l="1"/>
  <c r="AA149" i="1"/>
  <c r="P134" i="1"/>
  <c r="V134" i="1"/>
  <c r="O134" i="1"/>
  <c r="Q134" i="1"/>
  <c r="S134" i="1"/>
  <c r="B134" i="1"/>
  <c r="W134" i="1"/>
  <c r="X134" i="1"/>
  <c r="E134" i="11"/>
  <c r="J134" i="11"/>
  <c r="R134" i="11"/>
  <c r="B134" i="11"/>
  <c r="K134" i="11"/>
  <c r="S134" i="11"/>
  <c r="C134" i="11"/>
  <c r="L134" i="11"/>
  <c r="T134" i="11"/>
  <c r="D134" i="11"/>
  <c r="M134" i="11"/>
  <c r="AB134" i="1"/>
  <c r="F134" i="11"/>
  <c r="N134" i="11"/>
  <c r="V134" i="11"/>
  <c r="G134" i="11"/>
  <c r="O134" i="11"/>
  <c r="W134" i="11"/>
  <c r="I134" i="11"/>
  <c r="Q134" i="11"/>
  <c r="P126" i="1"/>
  <c r="Q126" i="1"/>
  <c r="V126" i="1"/>
  <c r="O126" i="1"/>
  <c r="X126" i="1"/>
  <c r="S126" i="1"/>
  <c r="W126" i="1"/>
  <c r="B126" i="1"/>
  <c r="E126" i="11"/>
  <c r="I126" i="11"/>
  <c r="Q126" i="11"/>
  <c r="K126" i="11"/>
  <c r="T126" i="11"/>
  <c r="AF126" i="1"/>
  <c r="B126" i="11"/>
  <c r="L126" i="11"/>
  <c r="C126" i="11"/>
  <c r="M126" i="11"/>
  <c r="V126" i="11"/>
  <c r="D126" i="11"/>
  <c r="N126" i="11"/>
  <c r="W126" i="11"/>
  <c r="F126" i="11"/>
  <c r="O126" i="11"/>
  <c r="X126" i="11"/>
  <c r="G126" i="11"/>
  <c r="P126" i="11"/>
  <c r="J126" i="11"/>
  <c r="S126" i="11"/>
  <c r="O121" i="1"/>
  <c r="X121" i="1"/>
  <c r="P121" i="1"/>
  <c r="S121" i="1"/>
  <c r="B121" i="1"/>
  <c r="W121" i="1"/>
  <c r="Q121" i="1"/>
  <c r="V121" i="1"/>
  <c r="E121" i="11"/>
  <c r="G121" i="11"/>
  <c r="O121" i="11"/>
  <c r="W121" i="11"/>
  <c r="J121" i="11"/>
  <c r="R121" i="11"/>
  <c r="I121" i="11"/>
  <c r="T121" i="11"/>
  <c r="K121" i="11"/>
  <c r="L121" i="11"/>
  <c r="V121" i="11"/>
  <c r="B121" i="11"/>
  <c r="M121" i="11"/>
  <c r="X121" i="11"/>
  <c r="C121" i="11"/>
  <c r="N121" i="11"/>
  <c r="D121" i="11"/>
  <c r="P121" i="11"/>
  <c r="H121" i="11"/>
  <c r="S121" i="11"/>
  <c r="Q113" i="1"/>
  <c r="B113" i="1"/>
  <c r="X113" i="1"/>
  <c r="O113" i="1"/>
  <c r="P113" i="1"/>
  <c r="S113" i="1"/>
  <c r="W113" i="1"/>
  <c r="V113" i="1"/>
  <c r="E113" i="11"/>
  <c r="G113" i="11"/>
  <c r="O113" i="11"/>
  <c r="W113" i="11"/>
  <c r="H113" i="11"/>
  <c r="P113" i="11"/>
  <c r="X113" i="11"/>
  <c r="J113" i="11"/>
  <c r="R113" i="11"/>
  <c r="B113" i="11"/>
  <c r="K113" i="11"/>
  <c r="C113" i="11"/>
  <c r="S113" i="11"/>
  <c r="D113" i="11"/>
  <c r="T113" i="11"/>
  <c r="F113" i="11"/>
  <c r="I113" i="11"/>
  <c r="V113" i="11"/>
  <c r="AC113" i="1"/>
  <c r="L113" i="11"/>
  <c r="M113" i="11"/>
  <c r="Q113" i="11"/>
  <c r="AD151" i="1"/>
  <c r="AF147" i="1"/>
  <c r="AA146" i="1"/>
  <c r="O141" i="1"/>
  <c r="X141" i="1"/>
  <c r="P141" i="1"/>
  <c r="B141" i="1"/>
  <c r="Q141" i="1"/>
  <c r="S141" i="1"/>
  <c r="W141" i="1"/>
  <c r="V141" i="1"/>
  <c r="E141" i="11"/>
  <c r="H141" i="11"/>
  <c r="P141" i="11"/>
  <c r="X141" i="11"/>
  <c r="AA141" i="1"/>
  <c r="I141" i="11"/>
  <c r="Q141" i="11"/>
  <c r="J141" i="11"/>
  <c r="R141" i="11"/>
  <c r="B141" i="11"/>
  <c r="K141" i="11"/>
  <c r="S141" i="11"/>
  <c r="C141" i="11"/>
  <c r="L141" i="11"/>
  <c r="T141" i="11"/>
  <c r="D141" i="11"/>
  <c r="M141" i="11"/>
  <c r="G141" i="11"/>
  <c r="O141" i="11"/>
  <c r="W141" i="11"/>
  <c r="AB151" i="1"/>
  <c r="B148" i="1"/>
  <c r="W148" i="1"/>
  <c r="S148" i="1"/>
  <c r="Q148" i="1"/>
  <c r="V148" i="1"/>
  <c r="P148" i="1"/>
  <c r="X148" i="1"/>
  <c r="O148" i="1"/>
  <c r="E148" i="11"/>
  <c r="F148" i="11"/>
  <c r="N148" i="11"/>
  <c r="V148" i="11"/>
  <c r="G148" i="11"/>
  <c r="O148" i="11"/>
  <c r="W148" i="11"/>
  <c r="H148" i="11"/>
  <c r="P148" i="11"/>
  <c r="X148" i="11"/>
  <c r="I148" i="11"/>
  <c r="Q148" i="11"/>
  <c r="J148" i="11"/>
  <c r="R148" i="11"/>
  <c r="B148" i="11"/>
  <c r="K148" i="11"/>
  <c r="S148" i="11"/>
  <c r="D148" i="11"/>
  <c r="M148" i="11"/>
  <c r="AD147" i="1"/>
  <c r="O145" i="1"/>
  <c r="X145" i="1"/>
  <c r="S145" i="1"/>
  <c r="W145" i="1"/>
  <c r="B145" i="1"/>
  <c r="Q145" i="1"/>
  <c r="P145" i="1"/>
  <c r="V145" i="1"/>
  <c r="E145" i="11"/>
  <c r="H145" i="11"/>
  <c r="P145" i="11"/>
  <c r="X145" i="11"/>
  <c r="I145" i="11"/>
  <c r="Q145" i="11"/>
  <c r="J145" i="11"/>
  <c r="R145" i="11"/>
  <c r="B145" i="11"/>
  <c r="K145" i="11"/>
  <c r="S145" i="11"/>
  <c r="C145" i="11"/>
  <c r="L145" i="11"/>
  <c r="T145" i="11"/>
  <c r="D145" i="11"/>
  <c r="M145" i="11"/>
  <c r="G145" i="11"/>
  <c r="O145" i="11"/>
  <c r="W145" i="11"/>
  <c r="AA143" i="1"/>
  <c r="AF141" i="1"/>
  <c r="AD140" i="1"/>
  <c r="AA139" i="1"/>
  <c r="AD134" i="1"/>
  <c r="AF132" i="1"/>
  <c r="S128" i="1"/>
  <c r="B128" i="1"/>
  <c r="W128" i="1"/>
  <c r="O128" i="1"/>
  <c r="X128" i="1"/>
  <c r="Q128" i="1"/>
  <c r="P128" i="1"/>
  <c r="V128" i="1"/>
  <c r="E128" i="11"/>
  <c r="D128" i="11"/>
  <c r="M128" i="11"/>
  <c r="B128" i="11"/>
  <c r="L128" i="11"/>
  <c r="V128" i="11"/>
  <c r="AF128" i="1"/>
  <c r="C128" i="11"/>
  <c r="N128" i="11"/>
  <c r="W128" i="11"/>
  <c r="F128" i="11"/>
  <c r="O128" i="11"/>
  <c r="X128" i="11"/>
  <c r="G128" i="11"/>
  <c r="P128" i="11"/>
  <c r="H128" i="11"/>
  <c r="Q128" i="11"/>
  <c r="I128" i="11"/>
  <c r="R128" i="11"/>
  <c r="K128" i="11"/>
  <c r="T128" i="11"/>
  <c r="AB126" i="1"/>
  <c r="AD123" i="1"/>
  <c r="Z119" i="1"/>
  <c r="AD113" i="1"/>
  <c r="O103" i="1"/>
  <c r="X103" i="1"/>
  <c r="W103" i="1"/>
  <c r="B103" i="1"/>
  <c r="P103" i="1"/>
  <c r="Q103" i="1"/>
  <c r="S103" i="1"/>
  <c r="V103" i="1"/>
  <c r="E103" i="11"/>
  <c r="B103" i="11"/>
  <c r="K103" i="11"/>
  <c r="S103" i="11"/>
  <c r="C103" i="11"/>
  <c r="L103" i="11"/>
  <c r="T103" i="11"/>
  <c r="D103" i="11"/>
  <c r="M103" i="11"/>
  <c r="F103" i="11"/>
  <c r="N103" i="11"/>
  <c r="V103" i="11"/>
  <c r="G103" i="11"/>
  <c r="O103" i="11"/>
  <c r="W103" i="11"/>
  <c r="H103" i="11"/>
  <c r="P103" i="11"/>
  <c r="X103" i="11"/>
  <c r="J103" i="11"/>
  <c r="R103" i="11"/>
  <c r="AD103" i="1"/>
  <c r="Q103" i="11"/>
  <c r="AC47" i="1"/>
  <c r="Q47" i="1"/>
  <c r="V47" i="1"/>
  <c r="P47" i="1"/>
  <c r="W47" i="1"/>
  <c r="X47" i="1"/>
  <c r="B47" i="1"/>
  <c r="O47" i="1"/>
  <c r="S47" i="1"/>
  <c r="E47" i="11"/>
  <c r="D47" i="11"/>
  <c r="M47" i="11"/>
  <c r="F47" i="11"/>
  <c r="N47" i="11"/>
  <c r="V47" i="11"/>
  <c r="G47" i="11"/>
  <c r="O47" i="11"/>
  <c r="W47" i="11"/>
  <c r="H47" i="11"/>
  <c r="P47" i="11"/>
  <c r="X47" i="11"/>
  <c r="I47" i="11"/>
  <c r="Q47" i="11"/>
  <c r="J47" i="11"/>
  <c r="R47" i="11"/>
  <c r="C47" i="11"/>
  <c r="L47" i="11"/>
  <c r="T47" i="11"/>
  <c r="B47" i="11"/>
  <c r="K47" i="11"/>
  <c r="S47" i="11"/>
  <c r="Z47" i="1"/>
  <c r="AF47" i="1"/>
  <c r="V43" i="1"/>
  <c r="P43" i="1"/>
  <c r="Q43" i="1"/>
  <c r="W43" i="1"/>
  <c r="X43" i="1"/>
  <c r="B43" i="1"/>
  <c r="O43" i="1"/>
  <c r="S43" i="1"/>
  <c r="E43" i="11"/>
  <c r="D43" i="11"/>
  <c r="M43" i="11"/>
  <c r="F43" i="11"/>
  <c r="N43" i="11"/>
  <c r="V43" i="11"/>
  <c r="G43" i="11"/>
  <c r="O43" i="11"/>
  <c r="W43" i="11"/>
  <c r="H43" i="11"/>
  <c r="P43" i="11"/>
  <c r="X43" i="11"/>
  <c r="I43" i="11"/>
  <c r="Q43" i="11"/>
  <c r="J43" i="11"/>
  <c r="R43" i="11"/>
  <c r="C43" i="11"/>
  <c r="L43" i="11"/>
  <c r="T43" i="11"/>
  <c r="S43" i="11"/>
  <c r="K43" i="11"/>
  <c r="B43" i="11"/>
  <c r="AE43" i="1"/>
  <c r="F149" i="11"/>
  <c r="P134" i="11"/>
  <c r="Q131" i="11"/>
  <c r="J128" i="11"/>
  <c r="Q121" i="11"/>
  <c r="N113" i="11"/>
  <c r="H131" i="11"/>
  <c r="P150" i="1"/>
  <c r="V150" i="1"/>
  <c r="Q150" i="1"/>
  <c r="W150" i="1"/>
  <c r="O150" i="1"/>
  <c r="S150" i="1"/>
  <c r="X150" i="1"/>
  <c r="B150" i="1"/>
  <c r="E150" i="11"/>
  <c r="J150" i="11"/>
  <c r="R150" i="11"/>
  <c r="B150" i="11"/>
  <c r="K150" i="11"/>
  <c r="S150" i="11"/>
  <c r="C150" i="11"/>
  <c r="L150" i="11"/>
  <c r="T150" i="11"/>
  <c r="D150" i="11"/>
  <c r="M150" i="11"/>
  <c r="F150" i="11"/>
  <c r="N150" i="11"/>
  <c r="V150" i="11"/>
  <c r="G150" i="11"/>
  <c r="O150" i="11"/>
  <c r="W150" i="11"/>
  <c r="I150" i="11"/>
  <c r="Q150" i="11"/>
  <c r="AF149" i="1"/>
  <c r="AA147" i="1"/>
  <c r="AF142" i="1"/>
  <c r="AF138" i="1"/>
  <c r="Z136" i="1"/>
  <c r="S136" i="1"/>
  <c r="B136" i="1"/>
  <c r="W136" i="1"/>
  <c r="O136" i="1"/>
  <c r="X136" i="1"/>
  <c r="P136" i="1"/>
  <c r="V136" i="1"/>
  <c r="Q136" i="1"/>
  <c r="E136" i="11"/>
  <c r="F136" i="11"/>
  <c r="N136" i="11"/>
  <c r="V136" i="11"/>
  <c r="G136" i="11"/>
  <c r="O136" i="11"/>
  <c r="W136" i="11"/>
  <c r="H136" i="11"/>
  <c r="P136" i="11"/>
  <c r="X136" i="11"/>
  <c r="I136" i="11"/>
  <c r="Q136" i="11"/>
  <c r="J136" i="11"/>
  <c r="R136" i="11"/>
  <c r="B136" i="11"/>
  <c r="K136" i="11"/>
  <c r="S136" i="11"/>
  <c r="D136" i="11"/>
  <c r="M136" i="11"/>
  <c r="AA134" i="1"/>
  <c r="V127" i="1"/>
  <c r="W127" i="1"/>
  <c r="B127" i="1"/>
  <c r="Q127" i="1"/>
  <c r="S127" i="1"/>
  <c r="X127" i="1"/>
  <c r="O127" i="1"/>
  <c r="P127" i="1"/>
  <c r="E127" i="11"/>
  <c r="B127" i="11"/>
  <c r="K127" i="11"/>
  <c r="S127" i="11"/>
  <c r="G127" i="11"/>
  <c r="P127" i="11"/>
  <c r="H127" i="11"/>
  <c r="Q127" i="11"/>
  <c r="I127" i="11"/>
  <c r="R127" i="11"/>
  <c r="J127" i="11"/>
  <c r="T127" i="11"/>
  <c r="AA127" i="1"/>
  <c r="L127" i="11"/>
  <c r="C127" i="11"/>
  <c r="M127" i="11"/>
  <c r="V127" i="11"/>
  <c r="F127" i="11"/>
  <c r="O127" i="11"/>
  <c r="X127" i="11"/>
  <c r="O125" i="1"/>
  <c r="X125" i="1"/>
  <c r="P125" i="1"/>
  <c r="S125" i="1"/>
  <c r="W125" i="1"/>
  <c r="B125" i="1"/>
  <c r="Q125" i="1"/>
  <c r="V125" i="1"/>
  <c r="E125" i="11"/>
  <c r="G125" i="11"/>
  <c r="O125" i="11"/>
  <c r="W125" i="11"/>
  <c r="D125" i="11"/>
  <c r="N125" i="11"/>
  <c r="X125" i="11"/>
  <c r="F125" i="11"/>
  <c r="P125" i="11"/>
  <c r="H125" i="11"/>
  <c r="Q125" i="11"/>
  <c r="I125" i="11"/>
  <c r="R125" i="11"/>
  <c r="AC125" i="1"/>
  <c r="J125" i="11"/>
  <c r="S125" i="11"/>
  <c r="K125" i="11"/>
  <c r="T125" i="11"/>
  <c r="C125" i="11"/>
  <c r="M125" i="11"/>
  <c r="V125" i="11"/>
  <c r="AD122" i="1"/>
  <c r="V114" i="1"/>
  <c r="B114" i="1"/>
  <c r="W114" i="1"/>
  <c r="O114" i="1"/>
  <c r="X114" i="1"/>
  <c r="P114" i="1"/>
  <c r="Q114" i="1"/>
  <c r="S114" i="1"/>
  <c r="E114" i="11"/>
  <c r="I114" i="11"/>
  <c r="Q114" i="11"/>
  <c r="J114" i="11"/>
  <c r="R114" i="11"/>
  <c r="C114" i="11"/>
  <c r="L114" i="11"/>
  <c r="T114" i="11"/>
  <c r="H114" i="11"/>
  <c r="V114" i="11"/>
  <c r="AA114" i="1"/>
  <c r="K114" i="11"/>
  <c r="W114" i="11"/>
  <c r="M114" i="11"/>
  <c r="X114" i="11"/>
  <c r="N114" i="11"/>
  <c r="AD114" i="1"/>
  <c r="B114" i="11"/>
  <c r="O114" i="11"/>
  <c r="D114" i="11"/>
  <c r="P114" i="11"/>
  <c r="G114" i="11"/>
  <c r="AA113" i="1"/>
  <c r="AF111" i="1"/>
  <c r="V109" i="1"/>
  <c r="W109" i="1"/>
  <c r="X109" i="1"/>
  <c r="B109" i="1"/>
  <c r="O109" i="1"/>
  <c r="P109" i="1"/>
  <c r="Q109" i="1"/>
  <c r="S109" i="1"/>
  <c r="E109" i="11"/>
  <c r="G109" i="11"/>
  <c r="O109" i="11"/>
  <c r="W109" i="11"/>
  <c r="H109" i="11"/>
  <c r="P109" i="11"/>
  <c r="X109" i="11"/>
  <c r="I109" i="11"/>
  <c r="Q109" i="11"/>
  <c r="J109" i="11"/>
  <c r="R109" i="11"/>
  <c r="B109" i="11"/>
  <c r="K109" i="11"/>
  <c r="S109" i="11"/>
  <c r="C109" i="11"/>
  <c r="L109" i="11"/>
  <c r="T109" i="11"/>
  <c r="F109" i="11"/>
  <c r="N109" i="11"/>
  <c r="V109" i="11"/>
  <c r="AC109" i="1"/>
  <c r="M109" i="11"/>
  <c r="AF101" i="1"/>
  <c r="Q23" i="1"/>
  <c r="S23" i="1"/>
  <c r="V23" i="1"/>
  <c r="B23" i="1"/>
  <c r="W23" i="1"/>
  <c r="P23" i="1"/>
  <c r="O23" i="1"/>
  <c r="X23" i="1"/>
  <c r="F23" i="11"/>
  <c r="N23" i="11"/>
  <c r="V23" i="11"/>
  <c r="G23" i="11"/>
  <c r="O23" i="11"/>
  <c r="W23" i="11"/>
  <c r="H23" i="11"/>
  <c r="P23" i="11"/>
  <c r="X23" i="11"/>
  <c r="E23" i="11"/>
  <c r="I23" i="11"/>
  <c r="Q23" i="11"/>
  <c r="J23" i="11"/>
  <c r="R23" i="11"/>
  <c r="B23" i="11"/>
  <c r="K23" i="11"/>
  <c r="S23" i="11"/>
  <c r="D23" i="11"/>
  <c r="M23" i="11"/>
  <c r="C23" i="11"/>
  <c r="L23" i="11"/>
  <c r="T23" i="11"/>
  <c r="AA23" i="1"/>
  <c r="AB23" i="1"/>
  <c r="AC23" i="1"/>
  <c r="AD23" i="1"/>
  <c r="L148" i="11"/>
  <c r="N145" i="11"/>
  <c r="P142" i="11"/>
  <c r="R139" i="11"/>
  <c r="T136" i="11"/>
  <c r="N127" i="11"/>
  <c r="T116" i="11"/>
  <c r="X111" i="11"/>
  <c r="P118" i="1"/>
  <c r="Q118" i="1"/>
  <c r="S118" i="1"/>
  <c r="V118" i="1"/>
  <c r="O118" i="1"/>
  <c r="X118" i="1"/>
  <c r="B118" i="1"/>
  <c r="W118" i="1"/>
  <c r="E118" i="11"/>
  <c r="I118" i="11"/>
  <c r="Q118" i="11"/>
  <c r="C118" i="11"/>
  <c r="L118" i="11"/>
  <c r="T118" i="11"/>
  <c r="K118" i="11"/>
  <c r="V118" i="11"/>
  <c r="M118" i="11"/>
  <c r="W118" i="11"/>
  <c r="B118" i="11"/>
  <c r="N118" i="11"/>
  <c r="X118" i="11"/>
  <c r="D118" i="11"/>
  <c r="O118" i="11"/>
  <c r="Z118" i="1"/>
  <c r="F118" i="11"/>
  <c r="P118" i="11"/>
  <c r="G118" i="11"/>
  <c r="R118" i="11"/>
  <c r="J118" i="11"/>
  <c r="AF150" i="1"/>
  <c r="P146" i="1"/>
  <c r="Q146" i="1"/>
  <c r="X146" i="1"/>
  <c r="B146" i="1"/>
  <c r="O146" i="1"/>
  <c r="W146" i="1"/>
  <c r="S146" i="1"/>
  <c r="V146" i="1"/>
  <c r="E146" i="11"/>
  <c r="J146" i="11"/>
  <c r="R146" i="11"/>
  <c r="AB146" i="1"/>
  <c r="B146" i="11"/>
  <c r="K146" i="11"/>
  <c r="S146" i="11"/>
  <c r="C146" i="11"/>
  <c r="L146" i="11"/>
  <c r="T146" i="11"/>
  <c r="D146" i="11"/>
  <c r="M146" i="11"/>
  <c r="F146" i="11"/>
  <c r="N146" i="11"/>
  <c r="V146" i="11"/>
  <c r="G146" i="11"/>
  <c r="O146" i="11"/>
  <c r="W146" i="11"/>
  <c r="I146" i="11"/>
  <c r="Q146" i="11"/>
  <c r="AE142" i="1"/>
  <c r="AD138" i="1"/>
  <c r="V135" i="1"/>
  <c r="Q135" i="1"/>
  <c r="S135" i="1"/>
  <c r="B135" i="1"/>
  <c r="P135" i="1"/>
  <c r="W135" i="1"/>
  <c r="X135" i="1"/>
  <c r="O135" i="1"/>
  <c r="E135" i="11"/>
  <c r="C135" i="11"/>
  <c r="L135" i="11"/>
  <c r="T135" i="11"/>
  <c r="Z135" i="1"/>
  <c r="D135" i="11"/>
  <c r="M135" i="11"/>
  <c r="F135" i="11"/>
  <c r="N135" i="11"/>
  <c r="V135" i="11"/>
  <c r="G135" i="11"/>
  <c r="O135" i="11"/>
  <c r="W135" i="11"/>
  <c r="AF135" i="1"/>
  <c r="H135" i="11"/>
  <c r="P135" i="11"/>
  <c r="X135" i="11"/>
  <c r="I135" i="11"/>
  <c r="Q135" i="11"/>
  <c r="B135" i="11"/>
  <c r="K135" i="11"/>
  <c r="S135" i="11"/>
  <c r="Z134" i="1"/>
  <c r="V130" i="1"/>
  <c r="P130" i="1"/>
  <c r="Q130" i="1"/>
  <c r="O130" i="1"/>
  <c r="S130" i="1"/>
  <c r="W130" i="1"/>
  <c r="X130" i="1"/>
  <c r="B130" i="1"/>
  <c r="E130" i="11"/>
  <c r="I130" i="11"/>
  <c r="Q130" i="11"/>
  <c r="D130" i="11"/>
  <c r="N130" i="11"/>
  <c r="W130" i="11"/>
  <c r="F130" i="11"/>
  <c r="O130" i="11"/>
  <c r="X130" i="11"/>
  <c r="G130" i="11"/>
  <c r="P130" i="11"/>
  <c r="H130" i="11"/>
  <c r="R130" i="11"/>
  <c r="J130" i="11"/>
  <c r="S130" i="11"/>
  <c r="K130" i="11"/>
  <c r="T130" i="11"/>
  <c r="C130" i="11"/>
  <c r="M130" i="11"/>
  <c r="V130" i="11"/>
  <c r="AF127" i="1"/>
  <c r="AB125" i="1"/>
  <c r="AB118" i="1"/>
  <c r="AC111" i="1"/>
  <c r="AB101" i="1"/>
  <c r="O99" i="1"/>
  <c r="X99" i="1"/>
  <c r="B99" i="1"/>
  <c r="P99" i="1"/>
  <c r="Q99" i="1"/>
  <c r="S99" i="1"/>
  <c r="W99" i="1"/>
  <c r="V99" i="1"/>
  <c r="E99" i="11"/>
  <c r="J99" i="11"/>
  <c r="K99" i="11"/>
  <c r="S99" i="11"/>
  <c r="B99" i="11"/>
  <c r="L99" i="11"/>
  <c r="T99" i="11"/>
  <c r="C99" i="11"/>
  <c r="M99" i="11"/>
  <c r="D99" i="11"/>
  <c r="N99" i="11"/>
  <c r="V99" i="11"/>
  <c r="F99" i="11"/>
  <c r="O99" i="11"/>
  <c r="W99" i="11"/>
  <c r="G99" i="11"/>
  <c r="P99" i="11"/>
  <c r="X99" i="11"/>
  <c r="I99" i="11"/>
  <c r="R99" i="11"/>
  <c r="AD99" i="1"/>
  <c r="H99" i="11"/>
  <c r="Q99" i="11"/>
  <c r="Q7" i="1"/>
  <c r="S7" i="1"/>
  <c r="V7" i="1"/>
  <c r="B7" i="1"/>
  <c r="W7" i="1"/>
  <c r="P7" i="1"/>
  <c r="O7" i="1"/>
  <c r="X7" i="1"/>
  <c r="F7" i="11"/>
  <c r="N7" i="11"/>
  <c r="V7" i="11"/>
  <c r="G7" i="11"/>
  <c r="O7" i="11"/>
  <c r="W7" i="11"/>
  <c r="H7" i="11"/>
  <c r="P7" i="11"/>
  <c r="X7" i="11"/>
  <c r="E7" i="11"/>
  <c r="I7" i="11"/>
  <c r="Q7" i="11"/>
  <c r="J7" i="11"/>
  <c r="R7" i="11"/>
  <c r="B7" i="11"/>
  <c r="K7" i="11"/>
  <c r="S7" i="11"/>
  <c r="D7" i="11"/>
  <c r="M7" i="11"/>
  <c r="C7" i="11"/>
  <c r="T7" i="11"/>
  <c r="L7" i="11"/>
  <c r="AA7" i="1"/>
  <c r="AB7" i="1"/>
  <c r="AC7" i="1"/>
  <c r="AD7" i="1"/>
  <c r="X150" i="11"/>
  <c r="C148" i="11"/>
  <c r="F145" i="11"/>
  <c r="H142" i="11"/>
  <c r="L136" i="11"/>
  <c r="L130" i="11"/>
  <c r="D127" i="11"/>
  <c r="T123" i="11"/>
  <c r="D109" i="11"/>
  <c r="O149" i="1"/>
  <c r="X149" i="1"/>
  <c r="P149" i="1"/>
  <c r="S149" i="1"/>
  <c r="V149" i="1"/>
  <c r="B149" i="1"/>
  <c r="W149" i="1"/>
  <c r="Q149" i="1"/>
  <c r="E149" i="11"/>
  <c r="H149" i="11"/>
  <c r="P149" i="11"/>
  <c r="X149" i="11"/>
  <c r="I149" i="11"/>
  <c r="Q149" i="11"/>
  <c r="J149" i="11"/>
  <c r="R149" i="11"/>
  <c r="B149" i="11"/>
  <c r="K149" i="11"/>
  <c r="S149" i="11"/>
  <c r="C149" i="11"/>
  <c r="L149" i="11"/>
  <c r="T149" i="11"/>
  <c r="D149" i="11"/>
  <c r="M149" i="11"/>
  <c r="G149" i="11"/>
  <c r="O149" i="11"/>
  <c r="W149" i="11"/>
  <c r="V122" i="1"/>
  <c r="O122" i="1"/>
  <c r="X122" i="1"/>
  <c r="P122" i="1"/>
  <c r="Q122" i="1"/>
  <c r="B122" i="1"/>
  <c r="S122" i="1"/>
  <c r="W122" i="1"/>
  <c r="E122" i="11"/>
  <c r="I122" i="11"/>
  <c r="Q122" i="11"/>
  <c r="G122" i="11"/>
  <c r="P122" i="11"/>
  <c r="AC122" i="1"/>
  <c r="H122" i="11"/>
  <c r="R122" i="11"/>
  <c r="J122" i="11"/>
  <c r="S122" i="11"/>
  <c r="K122" i="11"/>
  <c r="T122" i="11"/>
  <c r="B122" i="11"/>
  <c r="L122" i="11"/>
  <c r="C122" i="11"/>
  <c r="M122" i="11"/>
  <c r="V122" i="11"/>
  <c r="F122" i="11"/>
  <c r="O122" i="11"/>
  <c r="X122" i="11"/>
  <c r="AD149" i="1"/>
  <c r="V143" i="1"/>
  <c r="Q143" i="1"/>
  <c r="S143" i="1"/>
  <c r="O143" i="1"/>
  <c r="W143" i="1"/>
  <c r="P143" i="1"/>
  <c r="X143" i="1"/>
  <c r="B143" i="1"/>
  <c r="E143" i="11"/>
  <c r="C143" i="11"/>
  <c r="L143" i="11"/>
  <c r="T143" i="11"/>
  <c r="AE143" i="1"/>
  <c r="D143" i="11"/>
  <c r="M143" i="11"/>
  <c r="F143" i="11"/>
  <c r="N143" i="11"/>
  <c r="V143" i="11"/>
  <c r="G143" i="11"/>
  <c r="O143" i="11"/>
  <c r="W143" i="11"/>
  <c r="H143" i="11"/>
  <c r="P143" i="11"/>
  <c r="X143" i="11"/>
  <c r="I143" i="11"/>
  <c r="Q143" i="11"/>
  <c r="B143" i="11"/>
  <c r="K143" i="11"/>
  <c r="S143" i="11"/>
  <c r="AD142" i="1"/>
  <c r="AC138" i="1"/>
  <c r="B124" i="1"/>
  <c r="W124" i="1"/>
  <c r="X124" i="1"/>
  <c r="O124" i="1"/>
  <c r="Q124" i="1"/>
  <c r="S124" i="1"/>
  <c r="V124" i="1"/>
  <c r="P124" i="1"/>
  <c r="E124" i="11"/>
  <c r="D124" i="11"/>
  <c r="M124" i="11"/>
  <c r="I124" i="11"/>
  <c r="R124" i="11"/>
  <c r="AD124" i="1"/>
  <c r="J124" i="11"/>
  <c r="S124" i="11"/>
  <c r="K124" i="11"/>
  <c r="T124" i="11"/>
  <c r="B124" i="11"/>
  <c r="L124" i="11"/>
  <c r="V124" i="11"/>
  <c r="C124" i="11"/>
  <c r="N124" i="11"/>
  <c r="W124" i="11"/>
  <c r="F124" i="11"/>
  <c r="O124" i="11"/>
  <c r="X124" i="11"/>
  <c r="H124" i="11"/>
  <c r="Q124" i="11"/>
  <c r="Q97" i="1"/>
  <c r="V97" i="1"/>
  <c r="B97" i="1"/>
  <c r="O97" i="1"/>
  <c r="P97" i="1"/>
  <c r="S97" i="1"/>
  <c r="X97" i="1"/>
  <c r="W97" i="1"/>
  <c r="E97" i="11"/>
  <c r="F97" i="11"/>
  <c r="N97" i="11"/>
  <c r="V97" i="11"/>
  <c r="I97" i="11"/>
  <c r="R97" i="11"/>
  <c r="J97" i="11"/>
  <c r="S97" i="11"/>
  <c r="K97" i="11"/>
  <c r="T97" i="11"/>
  <c r="B97" i="11"/>
  <c r="L97" i="11"/>
  <c r="C97" i="11"/>
  <c r="M97" i="11"/>
  <c r="W97" i="11"/>
  <c r="D97" i="11"/>
  <c r="O97" i="11"/>
  <c r="X97" i="11"/>
  <c r="H97" i="11"/>
  <c r="Q97" i="11"/>
  <c r="AC97" i="1"/>
  <c r="AD97" i="1"/>
  <c r="P97" i="11"/>
  <c r="P34" i="1"/>
  <c r="Q34" i="1"/>
  <c r="S34" i="1"/>
  <c r="V34" i="1"/>
  <c r="O34" i="1"/>
  <c r="X34" i="1"/>
  <c r="B34" i="1"/>
  <c r="W34" i="1"/>
  <c r="C34" i="11"/>
  <c r="L34" i="11"/>
  <c r="T34" i="11"/>
  <c r="H34" i="11"/>
  <c r="P34" i="11"/>
  <c r="X34" i="11"/>
  <c r="J34" i="11"/>
  <c r="K34" i="11"/>
  <c r="V34" i="11"/>
  <c r="M34" i="11"/>
  <c r="W34" i="11"/>
  <c r="B34" i="11"/>
  <c r="N34" i="11"/>
  <c r="D34" i="11"/>
  <c r="O34" i="11"/>
  <c r="F34" i="11"/>
  <c r="Q34" i="11"/>
  <c r="I34" i="11"/>
  <c r="S34" i="11"/>
  <c r="R34" i="11"/>
  <c r="E34" i="11"/>
  <c r="G34" i="11"/>
  <c r="AD34" i="1"/>
  <c r="AE34" i="1"/>
  <c r="P150" i="11"/>
  <c r="R147" i="11"/>
  <c r="V141" i="11"/>
  <c r="C136" i="11"/>
  <c r="B130" i="11"/>
  <c r="R126" i="11"/>
  <c r="P138" i="1"/>
  <c r="Q138" i="1"/>
  <c r="W138" i="1"/>
  <c r="X138" i="1"/>
  <c r="B138" i="1"/>
  <c r="O138" i="1"/>
  <c r="S138" i="1"/>
  <c r="V138" i="1"/>
  <c r="E138" i="11"/>
  <c r="J138" i="11"/>
  <c r="R138" i="11"/>
  <c r="B138" i="11"/>
  <c r="K138" i="11"/>
  <c r="S138" i="11"/>
  <c r="C138" i="11"/>
  <c r="L138" i="11"/>
  <c r="T138" i="11"/>
  <c r="D138" i="11"/>
  <c r="M138" i="11"/>
  <c r="AB138" i="1"/>
  <c r="F138" i="11"/>
  <c r="N138" i="11"/>
  <c r="V138" i="11"/>
  <c r="G138" i="11"/>
  <c r="O138" i="11"/>
  <c r="W138" i="11"/>
  <c r="I138" i="11"/>
  <c r="Q138" i="11"/>
  <c r="V101" i="1"/>
  <c r="Q101" i="1"/>
  <c r="X101" i="1"/>
  <c r="B101" i="1"/>
  <c r="O101" i="1"/>
  <c r="P101" i="1"/>
  <c r="S101" i="1"/>
  <c r="W101" i="1"/>
  <c r="E101" i="11"/>
  <c r="G101" i="11"/>
  <c r="O101" i="11"/>
  <c r="W101" i="11"/>
  <c r="H101" i="11"/>
  <c r="P101" i="11"/>
  <c r="X101" i="11"/>
  <c r="I101" i="11"/>
  <c r="Q101" i="11"/>
  <c r="J101" i="11"/>
  <c r="R101" i="11"/>
  <c r="B101" i="11"/>
  <c r="K101" i="11"/>
  <c r="S101" i="11"/>
  <c r="C101" i="11"/>
  <c r="L101" i="11"/>
  <c r="T101" i="11"/>
  <c r="F101" i="11"/>
  <c r="N101" i="11"/>
  <c r="V101" i="11"/>
  <c r="D101" i="11"/>
  <c r="M101" i="11"/>
  <c r="AC101" i="1"/>
  <c r="AD101" i="1"/>
  <c r="P54" i="1"/>
  <c r="X54" i="1"/>
  <c r="B54" i="1"/>
  <c r="O54" i="1"/>
  <c r="Q54" i="1"/>
  <c r="S54" i="1"/>
  <c r="V54" i="1"/>
  <c r="W54" i="1"/>
  <c r="E54" i="11"/>
  <c r="B54" i="11"/>
  <c r="K54" i="11"/>
  <c r="S54" i="11"/>
  <c r="F54" i="11"/>
  <c r="N54" i="11"/>
  <c r="V54" i="11"/>
  <c r="G54" i="11"/>
  <c r="O54" i="11"/>
  <c r="W54" i="11"/>
  <c r="C54" i="11"/>
  <c r="Q54" i="11"/>
  <c r="D54" i="11"/>
  <c r="R54" i="11"/>
  <c r="H54" i="11"/>
  <c r="T54" i="11"/>
  <c r="I54" i="11"/>
  <c r="J54" i="11"/>
  <c r="X54" i="11"/>
  <c r="L54" i="11"/>
  <c r="P54" i="11"/>
  <c r="M54" i="11"/>
  <c r="AC54" i="1"/>
  <c r="AF54" i="1"/>
  <c r="V151" i="1"/>
  <c r="Q151" i="1"/>
  <c r="X151" i="1"/>
  <c r="O151" i="1"/>
  <c r="W151" i="1"/>
  <c r="B151" i="1"/>
  <c r="P151" i="1"/>
  <c r="E151" i="11"/>
  <c r="C151" i="11"/>
  <c r="L151" i="11"/>
  <c r="T151" i="11"/>
  <c r="D151" i="11"/>
  <c r="M151" i="11"/>
  <c r="F151" i="11"/>
  <c r="N151" i="11"/>
  <c r="V151" i="11"/>
  <c r="G151" i="11"/>
  <c r="O151" i="11"/>
  <c r="W151" i="11"/>
  <c r="H151" i="11"/>
  <c r="P151" i="11"/>
  <c r="X151" i="11"/>
  <c r="I151" i="11"/>
  <c r="Q151" i="11"/>
  <c r="B151" i="11"/>
  <c r="K151" i="11"/>
  <c r="S151" i="11"/>
  <c r="Q139" i="1"/>
  <c r="V139" i="1"/>
  <c r="B139" i="1"/>
  <c r="W139" i="1"/>
  <c r="O139" i="1"/>
  <c r="P139" i="1"/>
  <c r="X139" i="1"/>
  <c r="S139" i="1"/>
  <c r="E139" i="11"/>
  <c r="C139" i="11"/>
  <c r="L139" i="11"/>
  <c r="T139" i="11"/>
  <c r="Z139" i="1"/>
  <c r="D139" i="11"/>
  <c r="M139" i="11"/>
  <c r="F139" i="11"/>
  <c r="N139" i="11"/>
  <c r="V139" i="11"/>
  <c r="G139" i="11"/>
  <c r="O139" i="11"/>
  <c r="W139" i="11"/>
  <c r="AC139" i="1"/>
  <c r="H139" i="11"/>
  <c r="P139" i="11"/>
  <c r="X139" i="11"/>
  <c r="I139" i="11"/>
  <c r="Q139" i="11"/>
  <c r="B139" i="11"/>
  <c r="K139" i="11"/>
  <c r="S139" i="11"/>
  <c r="AA122" i="1"/>
  <c r="V117" i="1"/>
  <c r="B117" i="1"/>
  <c r="W117" i="1"/>
  <c r="O117" i="1"/>
  <c r="X117" i="1"/>
  <c r="P117" i="1"/>
  <c r="S117" i="1"/>
  <c r="Q117" i="1"/>
  <c r="E117" i="11"/>
  <c r="G117" i="11"/>
  <c r="O117" i="11"/>
  <c r="W117" i="11"/>
  <c r="J117" i="11"/>
  <c r="R117" i="11"/>
  <c r="L117" i="11"/>
  <c r="V117" i="11"/>
  <c r="B117" i="11"/>
  <c r="M117" i="11"/>
  <c r="X117" i="11"/>
  <c r="C117" i="11"/>
  <c r="N117" i="11"/>
  <c r="D117" i="11"/>
  <c r="P117" i="11"/>
  <c r="F117" i="11"/>
  <c r="Q117" i="11"/>
  <c r="H117" i="11"/>
  <c r="S117" i="11"/>
  <c r="K117" i="11"/>
  <c r="AB111" i="1"/>
  <c r="AF151" i="1"/>
  <c r="AD150" i="1"/>
  <c r="AB149" i="1"/>
  <c r="AA148" i="1"/>
  <c r="AE146" i="1"/>
  <c r="AA145" i="1"/>
  <c r="AF143" i="1"/>
  <c r="B140" i="1"/>
  <c r="W140" i="1"/>
  <c r="S140" i="1"/>
  <c r="X140" i="1"/>
  <c r="O140" i="1"/>
  <c r="P140" i="1"/>
  <c r="Q140" i="1"/>
  <c r="V140" i="1"/>
  <c r="E140" i="11"/>
  <c r="F140" i="11"/>
  <c r="N140" i="11"/>
  <c r="V140" i="11"/>
  <c r="AA140" i="1"/>
  <c r="G140" i="11"/>
  <c r="O140" i="11"/>
  <c r="W140" i="11"/>
  <c r="H140" i="11"/>
  <c r="P140" i="11"/>
  <c r="X140" i="11"/>
  <c r="I140" i="11"/>
  <c r="Q140" i="11"/>
  <c r="J140" i="11"/>
  <c r="R140" i="11"/>
  <c r="B140" i="11"/>
  <c r="K140" i="11"/>
  <c r="S140" i="11"/>
  <c r="D140" i="11"/>
  <c r="M140" i="11"/>
  <c r="AF139" i="1"/>
  <c r="AA138" i="1"/>
  <c r="AA135" i="1"/>
  <c r="AD130" i="1"/>
  <c r="Z127" i="1"/>
  <c r="Z124" i="1"/>
  <c r="Z122" i="1"/>
  <c r="V119" i="1"/>
  <c r="W119" i="1"/>
  <c r="B119" i="1"/>
  <c r="P119" i="1"/>
  <c r="Q119" i="1"/>
  <c r="S119" i="1"/>
  <c r="O119" i="1"/>
  <c r="X119" i="1"/>
  <c r="E119" i="11"/>
  <c r="B119" i="11"/>
  <c r="K119" i="11"/>
  <c r="S119" i="11"/>
  <c r="F119" i="11"/>
  <c r="N119" i="11"/>
  <c r="V119" i="11"/>
  <c r="J119" i="11"/>
  <c r="AA119" i="1"/>
  <c r="L119" i="11"/>
  <c r="W119" i="11"/>
  <c r="M119" i="11"/>
  <c r="X119" i="11"/>
  <c r="C119" i="11"/>
  <c r="O119" i="11"/>
  <c r="AF119" i="1"/>
  <c r="D119" i="11"/>
  <c r="P119" i="11"/>
  <c r="G119" i="11"/>
  <c r="Q119" i="11"/>
  <c r="I119" i="11"/>
  <c r="T119" i="11"/>
  <c r="B116" i="1"/>
  <c r="W116" i="1"/>
  <c r="X116" i="1"/>
  <c r="O116" i="1"/>
  <c r="P116" i="1"/>
  <c r="Q116" i="1"/>
  <c r="S116" i="1"/>
  <c r="V116" i="1"/>
  <c r="E116" i="11"/>
  <c r="D116" i="11"/>
  <c r="M116" i="11"/>
  <c r="H116" i="11"/>
  <c r="P116" i="11"/>
  <c r="X116" i="11"/>
  <c r="L116" i="11"/>
  <c r="W116" i="11"/>
  <c r="B116" i="11"/>
  <c r="N116" i="11"/>
  <c r="C116" i="11"/>
  <c r="O116" i="11"/>
  <c r="F116" i="11"/>
  <c r="Q116" i="11"/>
  <c r="G116" i="11"/>
  <c r="R116" i="11"/>
  <c r="I116" i="11"/>
  <c r="S116" i="11"/>
  <c r="K116" i="11"/>
  <c r="V116" i="11"/>
  <c r="Z114" i="1"/>
  <c r="AB109" i="1"/>
  <c r="P107" i="1"/>
  <c r="Q107" i="1"/>
  <c r="S107" i="1"/>
  <c r="V107" i="1"/>
  <c r="W107" i="1"/>
  <c r="O107" i="1"/>
  <c r="B107" i="1"/>
  <c r="X107" i="1"/>
  <c r="E107" i="11"/>
  <c r="B107" i="11"/>
  <c r="K107" i="11"/>
  <c r="S107" i="11"/>
  <c r="C107" i="11"/>
  <c r="L107" i="11"/>
  <c r="T107" i="11"/>
  <c r="D107" i="11"/>
  <c r="M107" i="11"/>
  <c r="F107" i="11"/>
  <c r="N107" i="11"/>
  <c r="V107" i="11"/>
  <c r="G107" i="11"/>
  <c r="O107" i="11"/>
  <c r="W107" i="11"/>
  <c r="H107" i="11"/>
  <c r="P107" i="11"/>
  <c r="X107" i="11"/>
  <c r="J107" i="11"/>
  <c r="R107" i="11"/>
  <c r="AD107" i="1"/>
  <c r="I107" i="11"/>
  <c r="Q107" i="11"/>
  <c r="AC99" i="1"/>
  <c r="AF97" i="1"/>
  <c r="V85" i="1"/>
  <c r="Q85" i="1"/>
  <c r="S85" i="1"/>
  <c r="X85" i="1"/>
  <c r="B85" i="1"/>
  <c r="O85" i="1"/>
  <c r="P85" i="1"/>
  <c r="W85" i="1"/>
  <c r="E85" i="11"/>
  <c r="F85" i="11"/>
  <c r="N85" i="11"/>
  <c r="V85" i="11"/>
  <c r="I85" i="11"/>
  <c r="Q85" i="11"/>
  <c r="J85" i="11"/>
  <c r="T85" i="11"/>
  <c r="K85" i="11"/>
  <c r="L85" i="11"/>
  <c r="W85" i="11"/>
  <c r="B85" i="11"/>
  <c r="M85" i="11"/>
  <c r="X85" i="11"/>
  <c r="C85" i="11"/>
  <c r="O85" i="11"/>
  <c r="D85" i="11"/>
  <c r="P85" i="11"/>
  <c r="H85" i="11"/>
  <c r="S85" i="11"/>
  <c r="AA85" i="1"/>
  <c r="AB85" i="1"/>
  <c r="AC85" i="1"/>
  <c r="AD85" i="1"/>
  <c r="G85" i="11"/>
  <c r="AF85" i="1"/>
  <c r="O45" i="1"/>
  <c r="X45" i="1"/>
  <c r="S45" i="1"/>
  <c r="B45" i="1"/>
  <c r="W45" i="1"/>
  <c r="P45" i="1"/>
  <c r="Q45" i="1"/>
  <c r="V45" i="1"/>
  <c r="E45" i="11"/>
  <c r="I45" i="11"/>
  <c r="Q45" i="11"/>
  <c r="J45" i="11"/>
  <c r="R45" i="11"/>
  <c r="B45" i="11"/>
  <c r="K45" i="11"/>
  <c r="S45" i="11"/>
  <c r="C45" i="11"/>
  <c r="L45" i="11"/>
  <c r="T45" i="11"/>
  <c r="D45" i="11"/>
  <c r="M45" i="11"/>
  <c r="F45" i="11"/>
  <c r="N45" i="11"/>
  <c r="V45" i="11"/>
  <c r="H45" i="11"/>
  <c r="P45" i="11"/>
  <c r="X45" i="11"/>
  <c r="G45" i="11"/>
  <c r="O45" i="11"/>
  <c r="W45" i="11"/>
  <c r="Z45" i="1"/>
  <c r="AA45" i="1"/>
  <c r="AD45" i="1"/>
  <c r="AE45" i="1"/>
  <c r="AF45" i="1"/>
  <c r="AB25" i="1"/>
  <c r="V25" i="1"/>
  <c r="B25" i="1"/>
  <c r="W25" i="1"/>
  <c r="O25" i="1"/>
  <c r="X25" i="1"/>
  <c r="P25" i="1"/>
  <c r="Q25" i="1"/>
  <c r="J25" i="11"/>
  <c r="R25" i="11"/>
  <c r="B25" i="11"/>
  <c r="K25" i="11"/>
  <c r="S25" i="11"/>
  <c r="C25" i="11"/>
  <c r="L25" i="11"/>
  <c r="T25" i="11"/>
  <c r="D25" i="11"/>
  <c r="M25" i="11"/>
  <c r="F25" i="11"/>
  <c r="N25" i="11"/>
  <c r="V25" i="11"/>
  <c r="E25" i="11"/>
  <c r="G25" i="11"/>
  <c r="O25" i="11"/>
  <c r="W25" i="11"/>
  <c r="I25" i="11"/>
  <c r="Q25" i="11"/>
  <c r="P25" i="11"/>
  <c r="X25" i="11"/>
  <c r="H25" i="11"/>
  <c r="AA25" i="1"/>
  <c r="AD25" i="1"/>
  <c r="H150" i="11"/>
  <c r="N141" i="11"/>
  <c r="P138" i="11"/>
  <c r="R135" i="11"/>
  <c r="T132" i="11"/>
  <c r="H126" i="11"/>
  <c r="W122" i="11"/>
  <c r="H119" i="11"/>
  <c r="I103" i="11"/>
  <c r="Q131" i="1"/>
  <c r="V131" i="1"/>
  <c r="B131" i="1"/>
  <c r="W131" i="1"/>
  <c r="P131" i="1"/>
  <c r="X131" i="1"/>
  <c r="O131" i="1"/>
  <c r="S131" i="1"/>
  <c r="E131" i="11"/>
  <c r="B131" i="11"/>
  <c r="K131" i="11"/>
  <c r="S131" i="11"/>
  <c r="J131" i="11"/>
  <c r="T131" i="11"/>
  <c r="Z131" i="1"/>
  <c r="L131" i="11"/>
  <c r="C131" i="11"/>
  <c r="M131" i="11"/>
  <c r="V131" i="11"/>
  <c r="D131" i="11"/>
  <c r="N131" i="11"/>
  <c r="W131" i="11"/>
  <c r="F131" i="11"/>
  <c r="O131" i="11"/>
  <c r="X131" i="11"/>
  <c r="G131" i="11"/>
  <c r="P131" i="11"/>
  <c r="I131" i="11"/>
  <c r="R131" i="11"/>
  <c r="O129" i="1"/>
  <c r="X129" i="1"/>
  <c r="P129" i="1"/>
  <c r="B129" i="1"/>
  <c r="W129" i="1"/>
  <c r="V129" i="1"/>
  <c r="Q129" i="1"/>
  <c r="S129" i="1"/>
  <c r="E129" i="11"/>
  <c r="G129" i="11"/>
  <c r="O129" i="11"/>
  <c r="W129" i="11"/>
  <c r="I129" i="11"/>
  <c r="R129" i="11"/>
  <c r="J129" i="11"/>
  <c r="S129" i="11"/>
  <c r="K129" i="11"/>
  <c r="T129" i="11"/>
  <c r="B129" i="11"/>
  <c r="L129" i="11"/>
  <c r="AF129" i="1"/>
  <c r="C129" i="11"/>
  <c r="M129" i="11"/>
  <c r="V129" i="11"/>
  <c r="D129" i="11"/>
  <c r="N129" i="11"/>
  <c r="X129" i="11"/>
  <c r="H129" i="11"/>
  <c r="Q129" i="11"/>
  <c r="Q105" i="1"/>
  <c r="V105" i="1"/>
  <c r="W105" i="1"/>
  <c r="B105" i="1"/>
  <c r="X105" i="1"/>
  <c r="O105" i="1"/>
  <c r="P105" i="1"/>
  <c r="S105" i="1"/>
  <c r="E105" i="11"/>
  <c r="G105" i="11"/>
  <c r="O105" i="11"/>
  <c r="W105" i="11"/>
  <c r="H105" i="11"/>
  <c r="P105" i="11"/>
  <c r="X105" i="11"/>
  <c r="I105" i="11"/>
  <c r="Q105" i="11"/>
  <c r="J105" i="11"/>
  <c r="R105" i="11"/>
  <c r="B105" i="11"/>
  <c r="K105" i="11"/>
  <c r="S105" i="11"/>
  <c r="C105" i="11"/>
  <c r="L105" i="11"/>
  <c r="T105" i="11"/>
  <c r="F105" i="11"/>
  <c r="N105" i="11"/>
  <c r="V105" i="11"/>
  <c r="D105" i="11"/>
  <c r="AC105" i="1"/>
  <c r="M105" i="11"/>
  <c r="AD105" i="1"/>
  <c r="O95" i="1"/>
  <c r="X95" i="1"/>
  <c r="B95" i="1"/>
  <c r="P95" i="1"/>
  <c r="Q95" i="1"/>
  <c r="S95" i="1"/>
  <c r="V95" i="1"/>
  <c r="W95" i="1"/>
  <c r="E95" i="11"/>
  <c r="J95" i="11"/>
  <c r="R95" i="11"/>
  <c r="D95" i="11"/>
  <c r="M95" i="11"/>
  <c r="B95" i="11"/>
  <c r="N95" i="11"/>
  <c r="X95" i="11"/>
  <c r="C95" i="11"/>
  <c r="O95" i="11"/>
  <c r="F95" i="11"/>
  <c r="P95" i="11"/>
  <c r="G95" i="11"/>
  <c r="Q95" i="11"/>
  <c r="H95" i="11"/>
  <c r="S95" i="11"/>
  <c r="I95" i="11"/>
  <c r="T95" i="11"/>
  <c r="L95" i="11"/>
  <c r="W95" i="11"/>
  <c r="AD95" i="1"/>
  <c r="K95" i="11"/>
  <c r="V95" i="11"/>
  <c r="AA95" i="1"/>
  <c r="V93" i="1"/>
  <c r="Q93" i="1"/>
  <c r="S93" i="1"/>
  <c r="B93" i="1"/>
  <c r="O93" i="1"/>
  <c r="P93" i="1"/>
  <c r="X93" i="1"/>
  <c r="W93" i="1"/>
  <c r="E93" i="11"/>
  <c r="F93" i="11"/>
  <c r="N93" i="11"/>
  <c r="V93" i="11"/>
  <c r="I93" i="11"/>
  <c r="Q93" i="11"/>
  <c r="C93" i="11"/>
  <c r="O93" i="11"/>
  <c r="D93" i="11"/>
  <c r="P93" i="11"/>
  <c r="G93" i="11"/>
  <c r="R93" i="11"/>
  <c r="H93" i="11"/>
  <c r="S93" i="11"/>
  <c r="J93" i="11"/>
  <c r="T93" i="11"/>
  <c r="K93" i="11"/>
  <c r="B93" i="11"/>
  <c r="M93" i="11"/>
  <c r="X93" i="11"/>
  <c r="AB93" i="1"/>
  <c r="AC93" i="1"/>
  <c r="AD93" i="1"/>
  <c r="AF93" i="1"/>
  <c r="W93" i="11"/>
  <c r="Q89" i="1"/>
  <c r="V89" i="1"/>
  <c r="B89" i="1"/>
  <c r="W89" i="1"/>
  <c r="S89" i="1"/>
  <c r="X89" i="1"/>
  <c r="P89" i="1"/>
  <c r="O89" i="1"/>
  <c r="E89" i="11"/>
  <c r="F89" i="11"/>
  <c r="N89" i="11"/>
  <c r="V89" i="11"/>
  <c r="I89" i="11"/>
  <c r="Q89" i="11"/>
  <c r="G89" i="11"/>
  <c r="R89" i="11"/>
  <c r="H89" i="11"/>
  <c r="S89" i="11"/>
  <c r="J89" i="11"/>
  <c r="T89" i="11"/>
  <c r="K89" i="11"/>
  <c r="L89" i="11"/>
  <c r="W89" i="11"/>
  <c r="B89" i="11"/>
  <c r="M89" i="11"/>
  <c r="X89" i="11"/>
  <c r="D89" i="11"/>
  <c r="P89" i="11"/>
  <c r="AA89" i="1"/>
  <c r="AB89" i="1"/>
  <c r="AC89" i="1"/>
  <c r="AD89" i="1"/>
  <c r="C89" i="11"/>
  <c r="AF89" i="1"/>
  <c r="B72" i="1"/>
  <c r="W72" i="1"/>
  <c r="P72" i="1"/>
  <c r="Q72" i="1"/>
  <c r="S72" i="1"/>
  <c r="O72" i="1"/>
  <c r="V72" i="1"/>
  <c r="X72" i="1"/>
  <c r="E72" i="11"/>
  <c r="C72" i="11"/>
  <c r="L72" i="11"/>
  <c r="T72" i="11"/>
  <c r="D72" i="11"/>
  <c r="M72" i="11"/>
  <c r="F72" i="11"/>
  <c r="N72" i="11"/>
  <c r="V72" i="11"/>
  <c r="G72" i="11"/>
  <c r="O72" i="11"/>
  <c r="W72" i="11"/>
  <c r="H72" i="11"/>
  <c r="P72" i="11"/>
  <c r="X72" i="11"/>
  <c r="I72" i="11"/>
  <c r="Q72" i="11"/>
  <c r="B72" i="11"/>
  <c r="K72" i="11"/>
  <c r="S72" i="11"/>
  <c r="R72" i="11"/>
  <c r="J72" i="11"/>
  <c r="AA72" i="1"/>
  <c r="AF72" i="1"/>
  <c r="Q15" i="1"/>
  <c r="S15" i="1"/>
  <c r="V15" i="1"/>
  <c r="B15" i="1"/>
  <c r="W15" i="1"/>
  <c r="P15" i="1"/>
  <c r="O15" i="1"/>
  <c r="X15" i="1"/>
  <c r="F15" i="11"/>
  <c r="N15" i="11"/>
  <c r="V15" i="11"/>
  <c r="G15" i="11"/>
  <c r="O15" i="11"/>
  <c r="W15" i="11"/>
  <c r="H15" i="11"/>
  <c r="P15" i="11"/>
  <c r="X15" i="11"/>
  <c r="E15" i="11"/>
  <c r="I15" i="11"/>
  <c r="Q15" i="11"/>
  <c r="J15" i="11"/>
  <c r="R15" i="11"/>
  <c r="B15" i="11"/>
  <c r="K15" i="11"/>
  <c r="S15" i="11"/>
  <c r="D15" i="11"/>
  <c r="M15" i="11"/>
  <c r="C15" i="11"/>
  <c r="L15" i="11"/>
  <c r="T15" i="11"/>
  <c r="AA15" i="1"/>
  <c r="AB15" i="1"/>
  <c r="AC15" i="1"/>
  <c r="AD15" i="1"/>
  <c r="V149" i="11"/>
  <c r="X146" i="11"/>
  <c r="F141" i="11"/>
  <c r="H138" i="11"/>
  <c r="J135" i="11"/>
  <c r="F129" i="11"/>
  <c r="N122" i="11"/>
  <c r="S118" i="11"/>
  <c r="S114" i="11"/>
  <c r="P142" i="1"/>
  <c r="V142" i="1"/>
  <c r="B142" i="1"/>
  <c r="Q142" i="1"/>
  <c r="W142" i="1"/>
  <c r="S142" i="1"/>
  <c r="X142" i="1"/>
  <c r="O142" i="1"/>
  <c r="E142" i="11"/>
  <c r="J142" i="11"/>
  <c r="R142" i="11"/>
  <c r="AB142" i="1"/>
  <c r="B142" i="11"/>
  <c r="K142" i="11"/>
  <c r="S142" i="11"/>
  <c r="C142" i="11"/>
  <c r="L142" i="11"/>
  <c r="T142" i="11"/>
  <c r="D142" i="11"/>
  <c r="M142" i="11"/>
  <c r="F142" i="11"/>
  <c r="N142" i="11"/>
  <c r="V142" i="11"/>
  <c r="G142" i="11"/>
  <c r="O142" i="11"/>
  <c r="W142" i="11"/>
  <c r="I142" i="11"/>
  <c r="Q142" i="11"/>
  <c r="O111" i="1"/>
  <c r="X111" i="1"/>
  <c r="S111" i="1"/>
  <c r="V111" i="1"/>
  <c r="W111" i="1"/>
  <c r="B111" i="1"/>
  <c r="Q111" i="1"/>
  <c r="P111" i="1"/>
  <c r="E111" i="11"/>
  <c r="B111" i="11"/>
  <c r="K111" i="11"/>
  <c r="S111" i="11"/>
  <c r="C111" i="11"/>
  <c r="L111" i="11"/>
  <c r="T111" i="11"/>
  <c r="D111" i="11"/>
  <c r="M111" i="11"/>
  <c r="F111" i="11"/>
  <c r="N111" i="11"/>
  <c r="V111" i="11"/>
  <c r="G111" i="11"/>
  <c r="O111" i="11"/>
  <c r="W111" i="11"/>
  <c r="H111" i="11"/>
  <c r="P111" i="11"/>
  <c r="J111" i="11"/>
  <c r="R111" i="11"/>
  <c r="AD111" i="1"/>
  <c r="I111" i="11"/>
  <c r="Q111" i="11"/>
  <c r="Q147" i="1"/>
  <c r="V147" i="1"/>
  <c r="B147" i="1"/>
  <c r="W147" i="1"/>
  <c r="P147" i="1"/>
  <c r="O147" i="1"/>
  <c r="S147" i="1"/>
  <c r="X147" i="1"/>
  <c r="E147" i="11"/>
  <c r="C147" i="11"/>
  <c r="L147" i="11"/>
  <c r="T147" i="11"/>
  <c r="AE147" i="1"/>
  <c r="D147" i="11"/>
  <c r="M147" i="11"/>
  <c r="F147" i="11"/>
  <c r="N147" i="11"/>
  <c r="V147" i="11"/>
  <c r="G147" i="11"/>
  <c r="O147" i="11"/>
  <c r="W147" i="11"/>
  <c r="H147" i="11"/>
  <c r="P147" i="11"/>
  <c r="X147" i="11"/>
  <c r="I147" i="11"/>
  <c r="Q147" i="11"/>
  <c r="B147" i="11"/>
  <c r="K147" i="11"/>
  <c r="S147" i="11"/>
  <c r="Z138" i="1"/>
  <c r="Q123" i="1"/>
  <c r="S123" i="1"/>
  <c r="V123" i="1"/>
  <c r="B123" i="1"/>
  <c r="W123" i="1"/>
  <c r="P123" i="1"/>
  <c r="O123" i="1"/>
  <c r="X123" i="1"/>
  <c r="E123" i="11"/>
  <c r="B123" i="11"/>
  <c r="K123" i="11"/>
  <c r="S123" i="11"/>
  <c r="C123" i="11"/>
  <c r="M123" i="11"/>
  <c r="V123" i="11"/>
  <c r="D123" i="11"/>
  <c r="N123" i="11"/>
  <c r="W123" i="11"/>
  <c r="F123" i="11"/>
  <c r="O123" i="11"/>
  <c r="X123" i="11"/>
  <c r="G123" i="11"/>
  <c r="P123" i="11"/>
  <c r="AA123" i="1"/>
  <c r="H123" i="11"/>
  <c r="Q123" i="11"/>
  <c r="I123" i="11"/>
  <c r="R123" i="11"/>
  <c r="L123" i="11"/>
  <c r="S110" i="1"/>
  <c r="V110" i="1"/>
  <c r="W110" i="1"/>
  <c r="B110" i="1"/>
  <c r="X110" i="1"/>
  <c r="O110" i="1"/>
  <c r="P110" i="1"/>
  <c r="Q110" i="1"/>
  <c r="E110" i="11"/>
  <c r="I110" i="11"/>
  <c r="Q110" i="11"/>
  <c r="J110" i="11"/>
  <c r="R110" i="11"/>
  <c r="B110" i="11"/>
  <c r="K110" i="11"/>
  <c r="S110" i="11"/>
  <c r="C110" i="11"/>
  <c r="L110" i="11"/>
  <c r="T110" i="11"/>
  <c r="D110" i="11"/>
  <c r="M110" i="11"/>
  <c r="F110" i="11"/>
  <c r="N110" i="11"/>
  <c r="V110" i="11"/>
  <c r="H110" i="11"/>
  <c r="P110" i="11"/>
  <c r="X110" i="11"/>
  <c r="AB110" i="1"/>
  <c r="G110" i="11"/>
  <c r="O110" i="11"/>
  <c r="W110" i="11"/>
  <c r="AF110" i="1"/>
  <c r="AB143" i="1"/>
  <c r="AB139" i="1"/>
  <c r="AF134" i="1"/>
  <c r="B132" i="1"/>
  <c r="W132" i="1"/>
  <c r="S132" i="1"/>
  <c r="V132" i="1"/>
  <c r="O132" i="1"/>
  <c r="P132" i="1"/>
  <c r="X132" i="1"/>
  <c r="Q132" i="1"/>
  <c r="E132" i="11"/>
  <c r="F132" i="11"/>
  <c r="N132" i="11"/>
  <c r="V132" i="11"/>
  <c r="G132" i="11"/>
  <c r="O132" i="11"/>
  <c r="W132" i="11"/>
  <c r="H132" i="11"/>
  <c r="P132" i="11"/>
  <c r="X132" i="11"/>
  <c r="I132" i="11"/>
  <c r="Q132" i="11"/>
  <c r="AD132" i="1"/>
  <c r="J132" i="11"/>
  <c r="R132" i="11"/>
  <c r="B132" i="11"/>
  <c r="K132" i="11"/>
  <c r="S132" i="11"/>
  <c r="D132" i="11"/>
  <c r="M132" i="11"/>
  <c r="Z129" i="1"/>
  <c r="AD126" i="1"/>
  <c r="AF123" i="1"/>
  <c r="AF113" i="1"/>
  <c r="AD110" i="1"/>
  <c r="AF105" i="1"/>
  <c r="AA97" i="1"/>
  <c r="AF95" i="1"/>
  <c r="AA93" i="1"/>
  <c r="P76" i="1"/>
  <c r="S76" i="1"/>
  <c r="V76" i="1"/>
  <c r="B76" i="1"/>
  <c r="W76" i="1"/>
  <c r="O76" i="1"/>
  <c r="Q76" i="1"/>
  <c r="X76" i="1"/>
  <c r="E76" i="11"/>
  <c r="C76" i="11"/>
  <c r="L76" i="11"/>
  <c r="T76" i="11"/>
  <c r="D76" i="11"/>
  <c r="M76" i="11"/>
  <c r="F76" i="11"/>
  <c r="N76" i="11"/>
  <c r="V76" i="11"/>
  <c r="G76" i="11"/>
  <c r="O76" i="11"/>
  <c r="W76" i="11"/>
  <c r="H76" i="11"/>
  <c r="P76" i="11"/>
  <c r="X76" i="11"/>
  <c r="I76" i="11"/>
  <c r="Q76" i="11"/>
  <c r="B76" i="11"/>
  <c r="K76" i="11"/>
  <c r="S76" i="11"/>
  <c r="J76" i="11"/>
  <c r="R76" i="11"/>
  <c r="S4" i="1"/>
  <c r="V4" i="1"/>
  <c r="B4" i="1"/>
  <c r="W4" i="1"/>
  <c r="O4" i="1"/>
  <c r="X4" i="1"/>
  <c r="Q4" i="1"/>
  <c r="P4" i="1"/>
  <c r="N149" i="11"/>
  <c r="P146" i="11"/>
  <c r="R143" i="11"/>
  <c r="T140" i="11"/>
  <c r="X134" i="11"/>
  <c r="C132" i="11"/>
  <c r="S128" i="11"/>
  <c r="L125" i="11"/>
  <c r="D122" i="11"/>
  <c r="H118" i="11"/>
  <c r="F114" i="11"/>
  <c r="G97" i="11"/>
  <c r="AE83" i="1"/>
  <c r="AE79" i="1"/>
  <c r="Q65" i="1"/>
  <c r="S65" i="1"/>
  <c r="V65" i="1"/>
  <c r="B65" i="1"/>
  <c r="W65" i="1"/>
  <c r="O65" i="1"/>
  <c r="X65" i="1"/>
  <c r="P65" i="1"/>
  <c r="E65" i="11"/>
  <c r="F65" i="11"/>
  <c r="N65" i="11"/>
  <c r="V65" i="11"/>
  <c r="G65" i="11"/>
  <c r="O65" i="11"/>
  <c r="W65" i="11"/>
  <c r="H65" i="11"/>
  <c r="P65" i="11"/>
  <c r="X65" i="11"/>
  <c r="I65" i="11"/>
  <c r="Q65" i="11"/>
  <c r="J65" i="11"/>
  <c r="R65" i="11"/>
  <c r="B65" i="11"/>
  <c r="K65" i="11"/>
  <c r="S65" i="11"/>
  <c r="D65" i="11"/>
  <c r="M65" i="11"/>
  <c r="C65" i="11"/>
  <c r="L65" i="11"/>
  <c r="T65" i="11"/>
  <c r="P62" i="1"/>
  <c r="V62" i="1"/>
  <c r="W62" i="1"/>
  <c r="X62" i="1"/>
  <c r="B62" i="1"/>
  <c r="O62" i="1"/>
  <c r="Q62" i="1"/>
  <c r="S62" i="1"/>
  <c r="E62" i="11"/>
  <c r="B62" i="11"/>
  <c r="K62" i="11"/>
  <c r="S62" i="11"/>
  <c r="J62" i="11"/>
  <c r="T62" i="11"/>
  <c r="L62" i="11"/>
  <c r="C62" i="11"/>
  <c r="M62" i="11"/>
  <c r="V62" i="11"/>
  <c r="D62" i="11"/>
  <c r="N62" i="11"/>
  <c r="W62" i="11"/>
  <c r="F62" i="11"/>
  <c r="O62" i="11"/>
  <c r="X62" i="11"/>
  <c r="G62" i="11"/>
  <c r="P62" i="11"/>
  <c r="I62" i="11"/>
  <c r="R62" i="11"/>
  <c r="H62" i="11"/>
  <c r="Q62" i="11"/>
  <c r="P58" i="1"/>
  <c r="W58" i="1"/>
  <c r="X58" i="1"/>
  <c r="B58" i="1"/>
  <c r="O58" i="1"/>
  <c r="Q58" i="1"/>
  <c r="S58" i="1"/>
  <c r="V58" i="1"/>
  <c r="B58" i="11"/>
  <c r="K58" i="11"/>
  <c r="S58" i="11"/>
  <c r="E58" i="11"/>
  <c r="G58" i="11"/>
  <c r="P58" i="11"/>
  <c r="H58" i="11"/>
  <c r="Q58" i="11"/>
  <c r="I58" i="11"/>
  <c r="R58" i="11"/>
  <c r="J58" i="11"/>
  <c r="T58" i="11"/>
  <c r="L58" i="11"/>
  <c r="C58" i="11"/>
  <c r="M58" i="11"/>
  <c r="V58" i="11"/>
  <c r="F58" i="11"/>
  <c r="O58" i="11"/>
  <c r="X58" i="11"/>
  <c r="D58" i="11"/>
  <c r="N58" i="11"/>
  <c r="W58" i="11"/>
  <c r="O38" i="1"/>
  <c r="X38" i="1"/>
  <c r="P38" i="1"/>
  <c r="Q38" i="1"/>
  <c r="S38" i="1"/>
  <c r="V38" i="1"/>
  <c r="W38" i="1"/>
  <c r="B38" i="1"/>
  <c r="E38" i="11"/>
  <c r="B38" i="11"/>
  <c r="K38" i="11"/>
  <c r="S38" i="11"/>
  <c r="C38" i="11"/>
  <c r="L38" i="11"/>
  <c r="T38" i="11"/>
  <c r="D38" i="11"/>
  <c r="M38" i="11"/>
  <c r="F38" i="11"/>
  <c r="N38" i="11"/>
  <c r="V38" i="11"/>
  <c r="G38" i="11"/>
  <c r="O38" i="11"/>
  <c r="W38" i="11"/>
  <c r="H38" i="11"/>
  <c r="P38" i="11"/>
  <c r="X38" i="11"/>
  <c r="J38" i="11"/>
  <c r="R38" i="11"/>
  <c r="I38" i="11"/>
  <c r="Q38" i="11"/>
  <c r="B32" i="1"/>
  <c r="W32" i="1"/>
  <c r="O32" i="1"/>
  <c r="X32" i="1"/>
  <c r="P32" i="1"/>
  <c r="Q32" i="1"/>
  <c r="S32" i="1"/>
  <c r="V32" i="1"/>
  <c r="H32" i="11"/>
  <c r="P32" i="11"/>
  <c r="X32" i="11"/>
  <c r="E32" i="11"/>
  <c r="C32" i="11"/>
  <c r="L32" i="11"/>
  <c r="T32" i="11"/>
  <c r="K32" i="11"/>
  <c r="V32" i="11"/>
  <c r="M32" i="11"/>
  <c r="W32" i="11"/>
  <c r="B32" i="11"/>
  <c r="N32" i="11"/>
  <c r="D32" i="11"/>
  <c r="O32" i="11"/>
  <c r="F32" i="11"/>
  <c r="Q32" i="11"/>
  <c r="G32" i="11"/>
  <c r="R32" i="11"/>
  <c r="J32" i="11"/>
  <c r="I32" i="11"/>
  <c r="S32" i="11"/>
  <c r="Z30" i="1"/>
  <c r="V30" i="1"/>
  <c r="B30" i="1"/>
  <c r="W30" i="1"/>
  <c r="O30" i="1"/>
  <c r="X30" i="1"/>
  <c r="P30" i="1"/>
  <c r="Q30" i="1"/>
  <c r="S30" i="1"/>
  <c r="C30" i="11"/>
  <c r="L30" i="11"/>
  <c r="T30" i="11"/>
  <c r="D30" i="11"/>
  <c r="M30" i="11"/>
  <c r="E30" i="11"/>
  <c r="H30" i="11"/>
  <c r="P30" i="11"/>
  <c r="X30" i="11"/>
  <c r="I30" i="11"/>
  <c r="Q30" i="11"/>
  <c r="R30" i="11"/>
  <c r="B30" i="11"/>
  <c r="S30" i="11"/>
  <c r="F30" i="11"/>
  <c r="V30" i="11"/>
  <c r="G30" i="11"/>
  <c r="W30" i="11"/>
  <c r="J30" i="11"/>
  <c r="K30" i="11"/>
  <c r="O30" i="11"/>
  <c r="N30" i="11"/>
  <c r="V27" i="1"/>
  <c r="B27" i="1"/>
  <c r="W27" i="1"/>
  <c r="O27" i="1"/>
  <c r="X27" i="1"/>
  <c r="P27" i="1"/>
  <c r="Q27" i="1"/>
  <c r="S27" i="1"/>
  <c r="F27" i="11"/>
  <c r="N27" i="11"/>
  <c r="V27" i="11"/>
  <c r="G27" i="11"/>
  <c r="O27" i="11"/>
  <c r="W27" i="11"/>
  <c r="H27" i="11"/>
  <c r="P27" i="11"/>
  <c r="J27" i="11"/>
  <c r="R27" i="11"/>
  <c r="B27" i="11"/>
  <c r="K27" i="11"/>
  <c r="S27" i="11"/>
  <c r="E27" i="11"/>
  <c r="D27" i="11"/>
  <c r="M27" i="11"/>
  <c r="T27" i="11"/>
  <c r="X27" i="11"/>
  <c r="C27" i="11"/>
  <c r="I27" i="11"/>
  <c r="Q27" i="11"/>
  <c r="L27" i="11"/>
  <c r="AC22" i="1"/>
  <c r="S20" i="1"/>
  <c r="V20" i="1"/>
  <c r="B20" i="1"/>
  <c r="W20" i="1"/>
  <c r="O20" i="1"/>
  <c r="X20" i="1"/>
  <c r="Q20" i="1"/>
  <c r="P20" i="1"/>
  <c r="E20" i="11"/>
  <c r="H20" i="11"/>
  <c r="P20" i="11"/>
  <c r="X20" i="11"/>
  <c r="I20" i="11"/>
  <c r="Q20" i="11"/>
  <c r="J20" i="11"/>
  <c r="R20" i="11"/>
  <c r="B20" i="11"/>
  <c r="K20" i="11"/>
  <c r="S20" i="11"/>
  <c r="C20" i="11"/>
  <c r="L20" i="11"/>
  <c r="T20" i="11"/>
  <c r="D20" i="11"/>
  <c r="M20" i="11"/>
  <c r="G20" i="11"/>
  <c r="O20" i="11"/>
  <c r="W20" i="11"/>
  <c r="F20" i="11"/>
  <c r="N20" i="11"/>
  <c r="V20" i="11"/>
  <c r="AC14" i="1"/>
  <c r="S12" i="1"/>
  <c r="V12" i="1"/>
  <c r="B12" i="1"/>
  <c r="W12" i="1"/>
  <c r="O12" i="1"/>
  <c r="X12" i="1"/>
  <c r="Q12" i="1"/>
  <c r="P12" i="1"/>
  <c r="E12" i="11"/>
  <c r="H12" i="11"/>
  <c r="P12" i="11"/>
  <c r="X12" i="11"/>
  <c r="I12" i="11"/>
  <c r="Q12" i="11"/>
  <c r="J12" i="11"/>
  <c r="R12" i="11"/>
  <c r="B12" i="11"/>
  <c r="K12" i="11"/>
  <c r="S12" i="11"/>
  <c r="C12" i="11"/>
  <c r="L12" i="11"/>
  <c r="T12" i="11"/>
  <c r="D12" i="11"/>
  <c r="M12" i="11"/>
  <c r="G12" i="11"/>
  <c r="O12" i="11"/>
  <c r="W12" i="11"/>
  <c r="F12" i="11"/>
  <c r="N12" i="11"/>
  <c r="V12" i="11"/>
  <c r="M144" i="11"/>
  <c r="D144" i="11"/>
  <c r="W137" i="11"/>
  <c r="O137" i="11"/>
  <c r="G137" i="11"/>
  <c r="W133" i="11"/>
  <c r="O133" i="11"/>
  <c r="G133" i="11"/>
  <c r="S120" i="11"/>
  <c r="I120" i="11"/>
  <c r="W115" i="11"/>
  <c r="J115" i="11"/>
  <c r="W112" i="11"/>
  <c r="B112" i="11"/>
  <c r="S100" i="11"/>
  <c r="T81" i="11"/>
  <c r="AA91" i="1"/>
  <c r="AC83" i="1"/>
  <c r="AB82" i="1"/>
  <c r="AD78" i="1"/>
  <c r="S78" i="1"/>
  <c r="B78" i="1"/>
  <c r="W78" i="1"/>
  <c r="O78" i="1"/>
  <c r="X78" i="1"/>
  <c r="P78" i="1"/>
  <c r="Q78" i="1"/>
  <c r="V78" i="1"/>
  <c r="E78" i="11"/>
  <c r="H78" i="11"/>
  <c r="P78" i="11"/>
  <c r="X78" i="11"/>
  <c r="I78" i="11"/>
  <c r="Q78" i="11"/>
  <c r="J78" i="11"/>
  <c r="R78" i="11"/>
  <c r="B78" i="11"/>
  <c r="K78" i="11"/>
  <c r="S78" i="11"/>
  <c r="C78" i="11"/>
  <c r="L78" i="11"/>
  <c r="T78" i="11"/>
  <c r="D78" i="11"/>
  <c r="M78" i="11"/>
  <c r="G78" i="11"/>
  <c r="O78" i="11"/>
  <c r="W78" i="11"/>
  <c r="N78" i="11"/>
  <c r="V78" i="11"/>
  <c r="F78" i="11"/>
  <c r="V75" i="1"/>
  <c r="O75" i="1"/>
  <c r="X75" i="1"/>
  <c r="P75" i="1"/>
  <c r="Q75" i="1"/>
  <c r="B75" i="1"/>
  <c r="S75" i="1"/>
  <c r="W75" i="1"/>
  <c r="E75" i="11"/>
  <c r="J75" i="11"/>
  <c r="R75" i="11"/>
  <c r="B75" i="11"/>
  <c r="K75" i="11"/>
  <c r="S75" i="11"/>
  <c r="C75" i="11"/>
  <c r="L75" i="11"/>
  <c r="T75" i="11"/>
  <c r="D75" i="11"/>
  <c r="M75" i="11"/>
  <c r="F75" i="11"/>
  <c r="N75" i="11"/>
  <c r="V75" i="11"/>
  <c r="G75" i="11"/>
  <c r="O75" i="11"/>
  <c r="W75" i="11"/>
  <c r="I75" i="11"/>
  <c r="Q75" i="11"/>
  <c r="P75" i="11"/>
  <c r="X75" i="11"/>
  <c r="H75" i="11"/>
  <c r="P68" i="1"/>
  <c r="Q68" i="1"/>
  <c r="S68" i="1"/>
  <c r="V68" i="1"/>
  <c r="B68" i="1"/>
  <c r="W68" i="1"/>
  <c r="O68" i="1"/>
  <c r="X68" i="1"/>
  <c r="E68" i="11"/>
  <c r="C68" i="11"/>
  <c r="L68" i="11"/>
  <c r="T68" i="11"/>
  <c r="D68" i="11"/>
  <c r="M68" i="11"/>
  <c r="F68" i="11"/>
  <c r="N68" i="11"/>
  <c r="V68" i="11"/>
  <c r="G68" i="11"/>
  <c r="O68" i="11"/>
  <c r="W68" i="11"/>
  <c r="H68" i="11"/>
  <c r="P68" i="11"/>
  <c r="X68" i="11"/>
  <c r="I68" i="11"/>
  <c r="Q68" i="11"/>
  <c r="B68" i="11"/>
  <c r="K68" i="11"/>
  <c r="S68" i="11"/>
  <c r="J68" i="11"/>
  <c r="R68" i="11"/>
  <c r="Z65" i="1"/>
  <c r="O61" i="1"/>
  <c r="X61" i="1"/>
  <c r="V61" i="1"/>
  <c r="W61" i="1"/>
  <c r="B61" i="1"/>
  <c r="P61" i="1"/>
  <c r="Q61" i="1"/>
  <c r="S61" i="1"/>
  <c r="E61" i="11"/>
  <c r="I61" i="11"/>
  <c r="Q61" i="11"/>
  <c r="D61" i="11"/>
  <c r="N61" i="11"/>
  <c r="W61" i="11"/>
  <c r="F61" i="11"/>
  <c r="O61" i="11"/>
  <c r="X61" i="11"/>
  <c r="G61" i="11"/>
  <c r="P61" i="11"/>
  <c r="H61" i="11"/>
  <c r="R61" i="11"/>
  <c r="J61" i="11"/>
  <c r="S61" i="11"/>
  <c r="K61" i="11"/>
  <c r="T61" i="11"/>
  <c r="C61" i="11"/>
  <c r="M61" i="11"/>
  <c r="V61" i="11"/>
  <c r="B61" i="11"/>
  <c r="L61" i="11"/>
  <c r="O57" i="1"/>
  <c r="X57" i="1"/>
  <c r="W57" i="1"/>
  <c r="B57" i="1"/>
  <c r="P57" i="1"/>
  <c r="Q57" i="1"/>
  <c r="S57" i="1"/>
  <c r="V57" i="1"/>
  <c r="E57" i="11"/>
  <c r="I57" i="11"/>
  <c r="Q57" i="11"/>
  <c r="C57" i="11"/>
  <c r="L57" i="11"/>
  <c r="T57" i="11"/>
  <c r="H57" i="11"/>
  <c r="S57" i="11"/>
  <c r="J57" i="11"/>
  <c r="K57" i="11"/>
  <c r="V57" i="11"/>
  <c r="M57" i="11"/>
  <c r="W57" i="11"/>
  <c r="B57" i="11"/>
  <c r="N57" i="11"/>
  <c r="X57" i="11"/>
  <c r="D57" i="11"/>
  <c r="O57" i="11"/>
  <c r="G57" i="11"/>
  <c r="R57" i="11"/>
  <c r="F57" i="11"/>
  <c r="P57" i="11"/>
  <c r="AC50" i="1"/>
  <c r="P50" i="1"/>
  <c r="B50" i="1"/>
  <c r="O50" i="1"/>
  <c r="Q50" i="1"/>
  <c r="S50" i="1"/>
  <c r="V50" i="1"/>
  <c r="W50" i="1"/>
  <c r="X50" i="1"/>
  <c r="E50" i="11"/>
  <c r="B50" i="11"/>
  <c r="K50" i="11"/>
  <c r="S50" i="11"/>
  <c r="C50" i="11"/>
  <c r="L50" i="11"/>
  <c r="T50" i="11"/>
  <c r="F50" i="11"/>
  <c r="N50" i="11"/>
  <c r="V50" i="11"/>
  <c r="G50" i="11"/>
  <c r="O50" i="11"/>
  <c r="W50" i="11"/>
  <c r="J50" i="11"/>
  <c r="M50" i="11"/>
  <c r="P50" i="11"/>
  <c r="Q50" i="11"/>
  <c r="R50" i="11"/>
  <c r="D50" i="11"/>
  <c r="I50" i="11"/>
  <c r="H50" i="11"/>
  <c r="X50" i="11"/>
  <c r="O37" i="1"/>
  <c r="X37" i="1"/>
  <c r="S37" i="1"/>
  <c r="B37" i="1"/>
  <c r="W37" i="1"/>
  <c r="P37" i="1"/>
  <c r="Q37" i="1"/>
  <c r="V37" i="1"/>
  <c r="E37" i="11"/>
  <c r="I37" i="11"/>
  <c r="Q37" i="11"/>
  <c r="J37" i="11"/>
  <c r="R37" i="11"/>
  <c r="B37" i="11"/>
  <c r="K37" i="11"/>
  <c r="S37" i="11"/>
  <c r="C37" i="11"/>
  <c r="L37" i="11"/>
  <c r="T37" i="11"/>
  <c r="D37" i="11"/>
  <c r="M37" i="11"/>
  <c r="F37" i="11"/>
  <c r="N37" i="11"/>
  <c r="V37" i="11"/>
  <c r="H37" i="11"/>
  <c r="P37" i="11"/>
  <c r="X37" i="11"/>
  <c r="W37" i="11"/>
  <c r="O37" i="11"/>
  <c r="AD32" i="1"/>
  <c r="AB30" i="1"/>
  <c r="AC27" i="1"/>
  <c r="AC20" i="1"/>
  <c r="P18" i="1"/>
  <c r="Q18" i="1"/>
  <c r="S18" i="1"/>
  <c r="V18" i="1"/>
  <c r="O18" i="1"/>
  <c r="X18" i="1"/>
  <c r="B18" i="1"/>
  <c r="W18" i="1"/>
  <c r="C18" i="11"/>
  <c r="L18" i="11"/>
  <c r="T18" i="11"/>
  <c r="D18" i="11"/>
  <c r="M18" i="11"/>
  <c r="F18" i="11"/>
  <c r="N18" i="11"/>
  <c r="V18" i="11"/>
  <c r="G18" i="11"/>
  <c r="O18" i="11"/>
  <c r="W18" i="11"/>
  <c r="H18" i="11"/>
  <c r="P18" i="11"/>
  <c r="X18" i="11"/>
  <c r="I18" i="11"/>
  <c r="Q18" i="11"/>
  <c r="B18" i="11"/>
  <c r="K18" i="11"/>
  <c r="S18" i="11"/>
  <c r="E18" i="11"/>
  <c r="J18" i="11"/>
  <c r="R18" i="11"/>
  <c r="P10" i="1"/>
  <c r="Q10" i="1"/>
  <c r="S10" i="1"/>
  <c r="V10" i="1"/>
  <c r="O10" i="1"/>
  <c r="X10" i="1"/>
  <c r="B10" i="1"/>
  <c r="W10" i="1"/>
  <c r="C10" i="11"/>
  <c r="L10" i="11"/>
  <c r="T10" i="11"/>
  <c r="D10" i="11"/>
  <c r="M10" i="11"/>
  <c r="F10" i="11"/>
  <c r="N10" i="11"/>
  <c r="V10" i="11"/>
  <c r="G10" i="11"/>
  <c r="O10" i="11"/>
  <c r="W10" i="11"/>
  <c r="H10" i="11"/>
  <c r="P10" i="11"/>
  <c r="X10" i="11"/>
  <c r="I10" i="11"/>
  <c r="Q10" i="11"/>
  <c r="B10" i="11"/>
  <c r="K10" i="11"/>
  <c r="S10" i="11"/>
  <c r="E10" i="11"/>
  <c r="R10" i="11"/>
  <c r="J10" i="11"/>
  <c r="V3" i="1"/>
  <c r="B3" i="1"/>
  <c r="W3" i="1"/>
  <c r="O3" i="1"/>
  <c r="X3" i="1"/>
  <c r="P3" i="1"/>
  <c r="Q3" i="1"/>
  <c r="S3" i="1"/>
  <c r="S144" i="11"/>
  <c r="K144" i="11"/>
  <c r="B144" i="11"/>
  <c r="M137" i="11"/>
  <c r="D137" i="11"/>
  <c r="M133" i="11"/>
  <c r="D133" i="11"/>
  <c r="Q120" i="11"/>
  <c r="F120" i="11"/>
  <c r="T115" i="11"/>
  <c r="H115" i="11"/>
  <c r="S112" i="11"/>
  <c r="S108" i="11"/>
  <c r="S96" i="11"/>
  <c r="X92" i="11"/>
  <c r="B106" i="1"/>
  <c r="W106" i="1"/>
  <c r="S106" i="1"/>
  <c r="V106" i="1"/>
  <c r="X106" i="1"/>
  <c r="O106" i="1"/>
  <c r="Q106" i="1"/>
  <c r="P106" i="1"/>
  <c r="E106" i="11"/>
  <c r="I106" i="11"/>
  <c r="Q106" i="11"/>
  <c r="J106" i="11"/>
  <c r="R106" i="11"/>
  <c r="B106" i="11"/>
  <c r="K106" i="11"/>
  <c r="S106" i="11"/>
  <c r="C106" i="11"/>
  <c r="L106" i="11"/>
  <c r="T106" i="11"/>
  <c r="D106" i="11"/>
  <c r="M106" i="11"/>
  <c r="F106" i="11"/>
  <c r="N106" i="11"/>
  <c r="V106" i="11"/>
  <c r="H106" i="11"/>
  <c r="P106" i="11"/>
  <c r="X106" i="11"/>
  <c r="S102" i="1"/>
  <c r="B102" i="1"/>
  <c r="W102" i="1"/>
  <c r="X102" i="1"/>
  <c r="O102" i="1"/>
  <c r="P102" i="1"/>
  <c r="Q102" i="1"/>
  <c r="V102" i="1"/>
  <c r="E102" i="11"/>
  <c r="I102" i="11"/>
  <c r="Q102" i="11"/>
  <c r="J102" i="11"/>
  <c r="R102" i="11"/>
  <c r="B102" i="11"/>
  <c r="K102" i="11"/>
  <c r="S102" i="11"/>
  <c r="C102" i="11"/>
  <c r="L102" i="11"/>
  <c r="T102" i="11"/>
  <c r="D102" i="11"/>
  <c r="M102" i="11"/>
  <c r="F102" i="11"/>
  <c r="N102" i="11"/>
  <c r="V102" i="11"/>
  <c r="H102" i="11"/>
  <c r="P102" i="11"/>
  <c r="X102" i="11"/>
  <c r="B98" i="1"/>
  <c r="W98" i="1"/>
  <c r="S98" i="1"/>
  <c r="O98" i="1"/>
  <c r="P98" i="1"/>
  <c r="Q98" i="1"/>
  <c r="X98" i="1"/>
  <c r="V98" i="1"/>
  <c r="H98" i="11"/>
  <c r="P98" i="11"/>
  <c r="X98" i="11"/>
  <c r="E98" i="11"/>
  <c r="D98" i="11"/>
  <c r="N98" i="11"/>
  <c r="W98" i="11"/>
  <c r="F98" i="11"/>
  <c r="O98" i="11"/>
  <c r="G98" i="11"/>
  <c r="Q98" i="11"/>
  <c r="I98" i="11"/>
  <c r="R98" i="11"/>
  <c r="J98" i="11"/>
  <c r="S98" i="11"/>
  <c r="K98" i="11"/>
  <c r="T98" i="11"/>
  <c r="C98" i="11"/>
  <c r="M98" i="11"/>
  <c r="V98" i="11"/>
  <c r="S94" i="1"/>
  <c r="B94" i="1"/>
  <c r="W94" i="1"/>
  <c r="O94" i="1"/>
  <c r="P94" i="1"/>
  <c r="Q94" i="1"/>
  <c r="V94" i="1"/>
  <c r="X94" i="1"/>
  <c r="E94" i="11"/>
  <c r="H94" i="11"/>
  <c r="P94" i="11"/>
  <c r="X94" i="11"/>
  <c r="B94" i="11"/>
  <c r="K94" i="11"/>
  <c r="S94" i="11"/>
  <c r="C94" i="11"/>
  <c r="N94" i="11"/>
  <c r="D94" i="11"/>
  <c r="O94" i="11"/>
  <c r="F94" i="11"/>
  <c r="Q94" i="11"/>
  <c r="G94" i="11"/>
  <c r="R94" i="11"/>
  <c r="I94" i="11"/>
  <c r="T94" i="11"/>
  <c r="J94" i="11"/>
  <c r="M94" i="11"/>
  <c r="W94" i="11"/>
  <c r="B90" i="1"/>
  <c r="W90" i="1"/>
  <c r="S90" i="1"/>
  <c r="V90" i="1"/>
  <c r="X90" i="1"/>
  <c r="O90" i="1"/>
  <c r="Q90" i="1"/>
  <c r="P90" i="1"/>
  <c r="E90" i="11"/>
  <c r="H90" i="11"/>
  <c r="P90" i="11"/>
  <c r="X90" i="11"/>
  <c r="B90" i="11"/>
  <c r="K90" i="11"/>
  <c r="S90" i="11"/>
  <c r="F90" i="11"/>
  <c r="Q90" i="11"/>
  <c r="G90" i="11"/>
  <c r="R90" i="11"/>
  <c r="I90" i="11"/>
  <c r="T90" i="11"/>
  <c r="J90" i="11"/>
  <c r="L90" i="11"/>
  <c r="V90" i="11"/>
  <c r="M90" i="11"/>
  <c r="W90" i="11"/>
  <c r="D90" i="11"/>
  <c r="O90" i="11"/>
  <c r="S86" i="1"/>
  <c r="B86" i="1"/>
  <c r="W86" i="1"/>
  <c r="O86" i="1"/>
  <c r="X86" i="1"/>
  <c r="P86" i="1"/>
  <c r="Q86" i="1"/>
  <c r="V86" i="1"/>
  <c r="E86" i="11"/>
  <c r="H86" i="11"/>
  <c r="P86" i="11"/>
  <c r="X86" i="11"/>
  <c r="B86" i="11"/>
  <c r="K86" i="11"/>
  <c r="S86" i="11"/>
  <c r="I86" i="11"/>
  <c r="T86" i="11"/>
  <c r="J86" i="11"/>
  <c r="L86" i="11"/>
  <c r="V86" i="11"/>
  <c r="M86" i="11"/>
  <c r="W86" i="11"/>
  <c r="C86" i="11"/>
  <c r="N86" i="11"/>
  <c r="D86" i="11"/>
  <c r="O86" i="11"/>
  <c r="G86" i="11"/>
  <c r="R86" i="11"/>
  <c r="AB83" i="1"/>
  <c r="AF78" i="1"/>
  <c r="AB75" i="1"/>
  <c r="AF68" i="1"/>
  <c r="B64" i="1"/>
  <c r="S64" i="1"/>
  <c r="V64" i="1"/>
  <c r="W64" i="1"/>
  <c r="X64" i="1"/>
  <c r="O64" i="1"/>
  <c r="P64" i="1"/>
  <c r="Q64" i="1"/>
  <c r="E64" i="11"/>
  <c r="G64" i="11"/>
  <c r="B64" i="11"/>
  <c r="L64" i="11"/>
  <c r="T64" i="11"/>
  <c r="C64" i="11"/>
  <c r="M64" i="11"/>
  <c r="D64" i="11"/>
  <c r="N64" i="11"/>
  <c r="V64" i="11"/>
  <c r="F64" i="11"/>
  <c r="O64" i="11"/>
  <c r="W64" i="11"/>
  <c r="H64" i="11"/>
  <c r="P64" i="11"/>
  <c r="X64" i="11"/>
  <c r="I64" i="11"/>
  <c r="Q64" i="11"/>
  <c r="K64" i="11"/>
  <c r="S64" i="11"/>
  <c r="J64" i="11"/>
  <c r="R64" i="11"/>
  <c r="AF61" i="1"/>
  <c r="AF57" i="1"/>
  <c r="AC51" i="1"/>
  <c r="V51" i="1"/>
  <c r="Q51" i="1"/>
  <c r="B51" i="1"/>
  <c r="O51" i="1"/>
  <c r="P51" i="1"/>
  <c r="S51" i="1"/>
  <c r="W51" i="1"/>
  <c r="X51" i="1"/>
  <c r="E51" i="11"/>
  <c r="D51" i="11"/>
  <c r="M51" i="11"/>
  <c r="F51" i="11"/>
  <c r="H51" i="11"/>
  <c r="P51" i="11"/>
  <c r="X51" i="11"/>
  <c r="I51" i="11"/>
  <c r="Q51" i="11"/>
  <c r="C51" i="11"/>
  <c r="S51" i="11"/>
  <c r="G51" i="11"/>
  <c r="T51" i="11"/>
  <c r="J51" i="11"/>
  <c r="V51" i="11"/>
  <c r="K51" i="11"/>
  <c r="W51" i="11"/>
  <c r="L51" i="11"/>
  <c r="N51" i="11"/>
  <c r="B51" i="11"/>
  <c r="R51" i="11"/>
  <c r="AA50" i="1"/>
  <c r="P42" i="1"/>
  <c r="O42" i="1"/>
  <c r="X42" i="1"/>
  <c r="B42" i="1"/>
  <c r="Q42" i="1"/>
  <c r="S42" i="1"/>
  <c r="V42" i="1"/>
  <c r="W42" i="1"/>
  <c r="B42" i="11"/>
  <c r="K42" i="11"/>
  <c r="S42" i="11"/>
  <c r="C42" i="11"/>
  <c r="L42" i="11"/>
  <c r="T42" i="11"/>
  <c r="D42" i="11"/>
  <c r="M42" i="11"/>
  <c r="F42" i="11"/>
  <c r="N42" i="11"/>
  <c r="V42" i="11"/>
  <c r="G42" i="11"/>
  <c r="O42" i="11"/>
  <c r="W42" i="11"/>
  <c r="H42" i="11"/>
  <c r="P42" i="11"/>
  <c r="X42" i="11"/>
  <c r="E42" i="11"/>
  <c r="J42" i="11"/>
  <c r="R42" i="11"/>
  <c r="I42" i="11"/>
  <c r="Q42" i="11"/>
  <c r="AE37" i="1"/>
  <c r="AA32" i="1"/>
  <c r="O29" i="1"/>
  <c r="X29" i="1"/>
  <c r="P29" i="1"/>
  <c r="Q29" i="1"/>
  <c r="S29" i="1"/>
  <c r="B29" i="1"/>
  <c r="W29" i="1"/>
  <c r="V29" i="1"/>
  <c r="J29" i="11"/>
  <c r="R29" i="11"/>
  <c r="E29" i="11"/>
  <c r="B29" i="11"/>
  <c r="K29" i="11"/>
  <c r="S29" i="11"/>
  <c r="F29" i="11"/>
  <c r="N29" i="11"/>
  <c r="V29" i="11"/>
  <c r="G29" i="11"/>
  <c r="O29" i="11"/>
  <c r="W29" i="11"/>
  <c r="H29" i="11"/>
  <c r="X29" i="11"/>
  <c r="I29" i="11"/>
  <c r="L29" i="11"/>
  <c r="M29" i="11"/>
  <c r="P29" i="11"/>
  <c r="Q29" i="11"/>
  <c r="D29" i="11"/>
  <c r="T29" i="11"/>
  <c r="C29" i="11"/>
  <c r="AB27" i="1"/>
  <c r="O21" i="1"/>
  <c r="X21" i="1"/>
  <c r="P21" i="1"/>
  <c r="Q21" i="1"/>
  <c r="S21" i="1"/>
  <c r="B21" i="1"/>
  <c r="W21" i="1"/>
  <c r="V21" i="1"/>
  <c r="J21" i="11"/>
  <c r="R21" i="11"/>
  <c r="E21" i="11"/>
  <c r="B21" i="11"/>
  <c r="K21" i="11"/>
  <c r="S21" i="11"/>
  <c r="C21" i="11"/>
  <c r="L21" i="11"/>
  <c r="T21" i="11"/>
  <c r="D21" i="11"/>
  <c r="M21" i="11"/>
  <c r="F21" i="11"/>
  <c r="N21" i="11"/>
  <c r="V21" i="11"/>
  <c r="G21" i="11"/>
  <c r="O21" i="11"/>
  <c r="W21" i="11"/>
  <c r="I21" i="11"/>
  <c r="Q21" i="11"/>
  <c r="H21" i="11"/>
  <c r="P21" i="11"/>
  <c r="X21" i="11"/>
  <c r="AB20" i="1"/>
  <c r="AD18" i="1"/>
  <c r="O13" i="1"/>
  <c r="X13" i="1"/>
  <c r="P13" i="1"/>
  <c r="Q13" i="1"/>
  <c r="S13" i="1"/>
  <c r="B13" i="1"/>
  <c r="W13" i="1"/>
  <c r="V13" i="1"/>
  <c r="J13" i="11"/>
  <c r="R13" i="11"/>
  <c r="E13" i="11"/>
  <c r="B13" i="11"/>
  <c r="K13" i="11"/>
  <c r="S13" i="11"/>
  <c r="C13" i="11"/>
  <c r="L13" i="11"/>
  <c r="T13" i="11"/>
  <c r="D13" i="11"/>
  <c r="M13" i="11"/>
  <c r="F13" i="11"/>
  <c r="N13" i="11"/>
  <c r="V13" i="11"/>
  <c r="G13" i="11"/>
  <c r="O13" i="11"/>
  <c r="W13" i="11"/>
  <c r="I13" i="11"/>
  <c r="Q13" i="11"/>
  <c r="X13" i="11"/>
  <c r="P13" i="11"/>
  <c r="H13" i="11"/>
  <c r="AB12" i="1"/>
  <c r="AD10" i="1"/>
  <c r="R144" i="11"/>
  <c r="J144" i="11"/>
  <c r="T137" i="11"/>
  <c r="L137" i="11"/>
  <c r="C137" i="11"/>
  <c r="T133" i="11"/>
  <c r="L133" i="11"/>
  <c r="C133" i="11"/>
  <c r="O120" i="11"/>
  <c r="R115" i="11"/>
  <c r="G115" i="11"/>
  <c r="R112" i="11"/>
  <c r="K108" i="11"/>
  <c r="O102" i="11"/>
  <c r="P88" i="11"/>
  <c r="R84" i="11"/>
  <c r="O51" i="11"/>
  <c r="S120" i="1"/>
  <c r="V120" i="1"/>
  <c r="B120" i="1"/>
  <c r="W120" i="1"/>
  <c r="O120" i="1"/>
  <c r="X120" i="1"/>
  <c r="Q120" i="1"/>
  <c r="P120" i="1"/>
  <c r="E120" i="11"/>
  <c r="D120" i="11"/>
  <c r="M120" i="11"/>
  <c r="H120" i="11"/>
  <c r="P120" i="11"/>
  <c r="X120" i="11"/>
  <c r="AF106" i="1"/>
  <c r="AF102" i="1"/>
  <c r="AF98" i="1"/>
  <c r="AF94" i="1"/>
  <c r="AF90" i="1"/>
  <c r="AF86" i="1"/>
  <c r="AA83" i="1"/>
  <c r="AD80" i="1"/>
  <c r="P80" i="1"/>
  <c r="Q80" i="1"/>
  <c r="S80" i="1"/>
  <c r="V80" i="1"/>
  <c r="W80" i="1"/>
  <c r="X80" i="1"/>
  <c r="B80" i="1"/>
  <c r="O80" i="1"/>
  <c r="E80" i="11"/>
  <c r="C80" i="11"/>
  <c r="L80" i="11"/>
  <c r="T80" i="11"/>
  <c r="D80" i="11"/>
  <c r="M80" i="11"/>
  <c r="G80" i="11"/>
  <c r="O80" i="11"/>
  <c r="W80" i="11"/>
  <c r="H80" i="11"/>
  <c r="I80" i="11"/>
  <c r="Q80" i="11"/>
  <c r="B80" i="11"/>
  <c r="K80" i="11"/>
  <c r="S80" i="11"/>
  <c r="J80" i="11"/>
  <c r="N80" i="11"/>
  <c r="P80" i="11"/>
  <c r="R80" i="11"/>
  <c r="V80" i="11"/>
  <c r="X80" i="11"/>
  <c r="F80" i="11"/>
  <c r="AE78" i="1"/>
  <c r="B74" i="1"/>
  <c r="W74" i="1"/>
  <c r="P74" i="1"/>
  <c r="S74" i="1"/>
  <c r="O74" i="1"/>
  <c r="Q74" i="1"/>
  <c r="X74" i="1"/>
  <c r="V74" i="1"/>
  <c r="E74" i="11"/>
  <c r="H74" i="11"/>
  <c r="P74" i="11"/>
  <c r="X74" i="11"/>
  <c r="I74" i="11"/>
  <c r="Q74" i="11"/>
  <c r="J74" i="11"/>
  <c r="R74" i="11"/>
  <c r="B74" i="11"/>
  <c r="K74" i="11"/>
  <c r="S74" i="11"/>
  <c r="C74" i="11"/>
  <c r="L74" i="11"/>
  <c r="T74" i="11"/>
  <c r="D74" i="11"/>
  <c r="M74" i="11"/>
  <c r="G74" i="11"/>
  <c r="O74" i="11"/>
  <c r="W74" i="11"/>
  <c r="F74" i="11"/>
  <c r="N74" i="11"/>
  <c r="O71" i="1"/>
  <c r="X71" i="1"/>
  <c r="P71" i="1"/>
  <c r="Q71" i="1"/>
  <c r="V71" i="1"/>
  <c r="B71" i="1"/>
  <c r="S71" i="1"/>
  <c r="W71" i="1"/>
  <c r="E71" i="11"/>
  <c r="J71" i="11"/>
  <c r="R71" i="11"/>
  <c r="B71" i="11"/>
  <c r="K71" i="11"/>
  <c r="S71" i="11"/>
  <c r="C71" i="11"/>
  <c r="L71" i="11"/>
  <c r="T71" i="11"/>
  <c r="D71" i="11"/>
  <c r="M71" i="11"/>
  <c r="F71" i="11"/>
  <c r="N71" i="11"/>
  <c r="V71" i="11"/>
  <c r="G71" i="11"/>
  <c r="O71" i="11"/>
  <c r="W71" i="11"/>
  <c r="I71" i="11"/>
  <c r="Q71" i="11"/>
  <c r="H71" i="11"/>
  <c r="P71" i="11"/>
  <c r="Z68" i="1"/>
  <c r="AF64" i="1"/>
  <c r="S60" i="1"/>
  <c r="B60" i="1"/>
  <c r="W60" i="1"/>
  <c r="V60" i="1"/>
  <c r="X60" i="1"/>
  <c r="O60" i="1"/>
  <c r="P60" i="1"/>
  <c r="Q60" i="1"/>
  <c r="E60" i="11"/>
  <c r="G60" i="11"/>
  <c r="O60" i="11"/>
  <c r="W60" i="11"/>
  <c r="I60" i="11"/>
  <c r="R60" i="11"/>
  <c r="J60" i="11"/>
  <c r="S60" i="11"/>
  <c r="K60" i="11"/>
  <c r="T60" i="11"/>
  <c r="B60" i="11"/>
  <c r="L60" i="11"/>
  <c r="C60" i="11"/>
  <c r="M60" i="11"/>
  <c r="V60" i="11"/>
  <c r="D60" i="11"/>
  <c r="N60" i="11"/>
  <c r="X60" i="11"/>
  <c r="H60" i="11"/>
  <c r="Q60" i="11"/>
  <c r="P60" i="11"/>
  <c r="F60" i="11"/>
  <c r="B56" i="1"/>
  <c r="W56" i="1"/>
  <c r="S56" i="1"/>
  <c r="X56" i="1"/>
  <c r="O56" i="1"/>
  <c r="P56" i="1"/>
  <c r="Q56" i="1"/>
  <c r="V56" i="1"/>
  <c r="E56" i="11"/>
  <c r="G56" i="11"/>
  <c r="O56" i="11"/>
  <c r="W56" i="11"/>
  <c r="J56" i="11"/>
  <c r="R56" i="11"/>
  <c r="I56" i="11"/>
  <c r="T56" i="11"/>
  <c r="K56" i="11"/>
  <c r="L56" i="11"/>
  <c r="V56" i="11"/>
  <c r="B56" i="11"/>
  <c r="M56" i="11"/>
  <c r="X56" i="11"/>
  <c r="C56" i="11"/>
  <c r="N56" i="11"/>
  <c r="D56" i="11"/>
  <c r="P56" i="11"/>
  <c r="H56" i="11"/>
  <c r="S56" i="11"/>
  <c r="Q56" i="11"/>
  <c r="O53" i="1"/>
  <c r="X53" i="1"/>
  <c r="B53" i="1"/>
  <c r="P53" i="1"/>
  <c r="Q53" i="1"/>
  <c r="S53" i="1"/>
  <c r="V53" i="1"/>
  <c r="W53" i="1"/>
  <c r="E53" i="11"/>
  <c r="I53" i="11"/>
  <c r="Q53" i="11"/>
  <c r="C53" i="11"/>
  <c r="L53" i="11"/>
  <c r="T53" i="11"/>
  <c r="D53" i="11"/>
  <c r="M53" i="11"/>
  <c r="N53" i="11"/>
  <c r="O53" i="11"/>
  <c r="B53" i="11"/>
  <c r="P53" i="11"/>
  <c r="F53" i="11"/>
  <c r="R53" i="11"/>
  <c r="G53" i="11"/>
  <c r="S53" i="11"/>
  <c r="H53" i="11"/>
  <c r="V53" i="11"/>
  <c r="K53" i="11"/>
  <c r="X53" i="11"/>
  <c r="J53" i="11"/>
  <c r="W53" i="11"/>
  <c r="AF51" i="1"/>
  <c r="Z50" i="1"/>
  <c r="AC48" i="1"/>
  <c r="B48" i="1"/>
  <c r="W48" i="1"/>
  <c r="S48" i="1"/>
  <c r="V48" i="1"/>
  <c r="O48" i="1"/>
  <c r="P48" i="1"/>
  <c r="Q48" i="1"/>
  <c r="X48" i="1"/>
  <c r="E48" i="11"/>
  <c r="G48" i="11"/>
  <c r="O48" i="11"/>
  <c r="W48" i="11"/>
  <c r="H48" i="11"/>
  <c r="P48" i="11"/>
  <c r="X48" i="11"/>
  <c r="I48" i="11"/>
  <c r="Q48" i="11"/>
  <c r="J48" i="11"/>
  <c r="R48" i="11"/>
  <c r="B48" i="11"/>
  <c r="K48" i="11"/>
  <c r="S48" i="11"/>
  <c r="C48" i="11"/>
  <c r="L48" i="11"/>
  <c r="T48" i="11"/>
  <c r="V48" i="11"/>
  <c r="D48" i="11"/>
  <c r="F48" i="11"/>
  <c r="N48" i="11"/>
  <c r="M48" i="11"/>
  <c r="O46" i="1"/>
  <c r="X46" i="1"/>
  <c r="P46" i="1"/>
  <c r="S46" i="1"/>
  <c r="V46" i="1"/>
  <c r="W46" i="1"/>
  <c r="B46" i="1"/>
  <c r="Q46" i="1"/>
  <c r="E46" i="11"/>
  <c r="B46" i="11"/>
  <c r="K46" i="11"/>
  <c r="S46" i="11"/>
  <c r="C46" i="11"/>
  <c r="L46" i="11"/>
  <c r="T46" i="11"/>
  <c r="D46" i="11"/>
  <c r="M46" i="11"/>
  <c r="F46" i="11"/>
  <c r="N46" i="11"/>
  <c r="V46" i="11"/>
  <c r="G46" i="11"/>
  <c r="O46" i="11"/>
  <c r="W46" i="11"/>
  <c r="H46" i="11"/>
  <c r="P46" i="11"/>
  <c r="X46" i="11"/>
  <c r="J46" i="11"/>
  <c r="R46" i="11"/>
  <c r="Q46" i="11"/>
  <c r="I46" i="11"/>
  <c r="B41" i="1"/>
  <c r="W41" i="1"/>
  <c r="O41" i="1"/>
  <c r="X41" i="1"/>
  <c r="P41" i="1"/>
  <c r="S41" i="1"/>
  <c r="Q41" i="1"/>
  <c r="V41" i="1"/>
  <c r="E41" i="11"/>
  <c r="I41" i="11"/>
  <c r="Q41" i="11"/>
  <c r="J41" i="11"/>
  <c r="R41" i="11"/>
  <c r="B41" i="11"/>
  <c r="K41" i="11"/>
  <c r="S41" i="11"/>
  <c r="C41" i="11"/>
  <c r="L41" i="11"/>
  <c r="T41" i="11"/>
  <c r="D41" i="11"/>
  <c r="M41" i="11"/>
  <c r="F41" i="11"/>
  <c r="N41" i="11"/>
  <c r="V41" i="11"/>
  <c r="H41" i="11"/>
  <c r="P41" i="11"/>
  <c r="X41" i="11"/>
  <c r="G41" i="11"/>
  <c r="O41" i="11"/>
  <c r="W41" i="11"/>
  <c r="S36" i="1"/>
  <c r="V36" i="1"/>
  <c r="B36" i="1"/>
  <c r="W36" i="1"/>
  <c r="O36" i="1"/>
  <c r="X36" i="1"/>
  <c r="Q36" i="1"/>
  <c r="P36" i="1"/>
  <c r="E36" i="11"/>
  <c r="H36" i="11"/>
  <c r="P36" i="11"/>
  <c r="D36" i="11"/>
  <c r="N36" i="11"/>
  <c r="W36" i="11"/>
  <c r="F36" i="11"/>
  <c r="O36" i="11"/>
  <c r="X36" i="11"/>
  <c r="G36" i="11"/>
  <c r="Q36" i="11"/>
  <c r="I36" i="11"/>
  <c r="R36" i="11"/>
  <c r="J36" i="11"/>
  <c r="S36" i="11"/>
  <c r="K36" i="11"/>
  <c r="T36" i="11"/>
  <c r="C36" i="11"/>
  <c r="M36" i="11"/>
  <c r="V36" i="11"/>
  <c r="B36" i="11"/>
  <c r="L36" i="11"/>
  <c r="V33" i="1"/>
  <c r="B33" i="1"/>
  <c r="W33" i="1"/>
  <c r="O33" i="1"/>
  <c r="X33" i="1"/>
  <c r="P33" i="1"/>
  <c r="S33" i="1"/>
  <c r="Q33" i="1"/>
  <c r="J33" i="11"/>
  <c r="R33" i="11"/>
  <c r="F33" i="11"/>
  <c r="N33" i="11"/>
  <c r="V33" i="11"/>
  <c r="E33" i="11"/>
  <c r="K33" i="11"/>
  <c r="L33" i="11"/>
  <c r="W33" i="11"/>
  <c r="B33" i="11"/>
  <c r="M33" i="11"/>
  <c r="X33" i="11"/>
  <c r="C33" i="11"/>
  <c r="O33" i="11"/>
  <c r="D33" i="11"/>
  <c r="P33" i="11"/>
  <c r="G33" i="11"/>
  <c r="Q33" i="11"/>
  <c r="I33" i="11"/>
  <c r="T33" i="11"/>
  <c r="H33" i="11"/>
  <c r="S33" i="11"/>
  <c r="Q31" i="1"/>
  <c r="S31" i="1"/>
  <c r="V31" i="1"/>
  <c r="B31" i="1"/>
  <c r="W31" i="1"/>
  <c r="P31" i="1"/>
  <c r="O31" i="1"/>
  <c r="X31" i="1"/>
  <c r="F31" i="11"/>
  <c r="N31" i="11"/>
  <c r="V31" i="11"/>
  <c r="G31" i="11"/>
  <c r="E31" i="11"/>
  <c r="J31" i="11"/>
  <c r="R31" i="11"/>
  <c r="B31" i="11"/>
  <c r="K31" i="11"/>
  <c r="L31" i="11"/>
  <c r="W31" i="11"/>
  <c r="M31" i="11"/>
  <c r="X31" i="11"/>
  <c r="O31" i="11"/>
  <c r="P31" i="11"/>
  <c r="C31" i="11"/>
  <c r="Q31" i="11"/>
  <c r="D31" i="11"/>
  <c r="S31" i="11"/>
  <c r="I31" i="11"/>
  <c r="H31" i="11"/>
  <c r="T31" i="11"/>
  <c r="AD29" i="1"/>
  <c r="AA27" i="1"/>
  <c r="B24" i="1"/>
  <c r="W24" i="1"/>
  <c r="O24" i="1"/>
  <c r="X24" i="1"/>
  <c r="P24" i="1"/>
  <c r="Q24" i="1"/>
  <c r="S24" i="1"/>
  <c r="V24" i="1"/>
  <c r="H24" i="11"/>
  <c r="P24" i="11"/>
  <c r="X24" i="11"/>
  <c r="I24" i="11"/>
  <c r="Q24" i="11"/>
  <c r="J24" i="11"/>
  <c r="R24" i="11"/>
  <c r="B24" i="11"/>
  <c r="K24" i="11"/>
  <c r="S24" i="11"/>
  <c r="E24" i="11"/>
  <c r="C24" i="11"/>
  <c r="L24" i="11"/>
  <c r="T24" i="11"/>
  <c r="D24" i="11"/>
  <c r="M24" i="11"/>
  <c r="G24" i="11"/>
  <c r="O24" i="11"/>
  <c r="W24" i="11"/>
  <c r="F24" i="11"/>
  <c r="N24" i="11"/>
  <c r="V24" i="11"/>
  <c r="AD21" i="1"/>
  <c r="AA20" i="1"/>
  <c r="AC18" i="1"/>
  <c r="B16" i="1"/>
  <c r="W16" i="1"/>
  <c r="O16" i="1"/>
  <c r="X16" i="1"/>
  <c r="P16" i="1"/>
  <c r="Q16" i="1"/>
  <c r="S16" i="1"/>
  <c r="V16" i="1"/>
  <c r="H16" i="11"/>
  <c r="P16" i="11"/>
  <c r="X16" i="11"/>
  <c r="I16" i="11"/>
  <c r="Q16" i="11"/>
  <c r="J16" i="11"/>
  <c r="R16" i="11"/>
  <c r="B16" i="11"/>
  <c r="K16" i="11"/>
  <c r="S16" i="11"/>
  <c r="E16" i="11"/>
  <c r="C16" i="11"/>
  <c r="L16" i="11"/>
  <c r="T16" i="11"/>
  <c r="D16" i="11"/>
  <c r="M16" i="11"/>
  <c r="G16" i="11"/>
  <c r="O16" i="11"/>
  <c r="W16" i="11"/>
  <c r="V16" i="11"/>
  <c r="N16" i="11"/>
  <c r="F16" i="11"/>
  <c r="AD13" i="1"/>
  <c r="AA12" i="1"/>
  <c r="AC10" i="1"/>
  <c r="B8" i="1"/>
  <c r="W8" i="1"/>
  <c r="O8" i="1"/>
  <c r="X8" i="1"/>
  <c r="P8" i="1"/>
  <c r="Q8" i="1"/>
  <c r="S8" i="1"/>
  <c r="V8" i="1"/>
  <c r="H8" i="11"/>
  <c r="P8" i="11"/>
  <c r="X8" i="11"/>
  <c r="I8" i="11"/>
  <c r="Q8" i="11"/>
  <c r="J8" i="11"/>
  <c r="R8" i="11"/>
  <c r="B8" i="11"/>
  <c r="K8" i="11"/>
  <c r="S8" i="11"/>
  <c r="E8" i="11"/>
  <c r="C8" i="11"/>
  <c r="L8" i="11"/>
  <c r="T8" i="11"/>
  <c r="D8" i="11"/>
  <c r="M8" i="11"/>
  <c r="G8" i="11"/>
  <c r="O8" i="11"/>
  <c r="W8" i="11"/>
  <c r="F8" i="11"/>
  <c r="N8" i="11"/>
  <c r="V8" i="11"/>
  <c r="Q144" i="11"/>
  <c r="I144" i="11"/>
  <c r="S137" i="11"/>
  <c r="K137" i="11"/>
  <c r="B137" i="11"/>
  <c r="S133" i="11"/>
  <c r="K133" i="11"/>
  <c r="B133" i="11"/>
  <c r="N120" i="11"/>
  <c r="B120" i="11"/>
  <c r="Q115" i="11"/>
  <c r="D115" i="11"/>
  <c r="L112" i="11"/>
  <c r="G102" i="11"/>
  <c r="V74" i="11"/>
  <c r="G37" i="11"/>
  <c r="O91" i="1"/>
  <c r="X91" i="1"/>
  <c r="P91" i="1"/>
  <c r="V91" i="1"/>
  <c r="W91" i="1"/>
  <c r="B91" i="1"/>
  <c r="Q91" i="1"/>
  <c r="S91" i="1"/>
  <c r="E91" i="11"/>
  <c r="J91" i="11"/>
  <c r="R91" i="11"/>
  <c r="D91" i="11"/>
  <c r="M91" i="11"/>
  <c r="F91" i="11"/>
  <c r="P91" i="11"/>
  <c r="G91" i="11"/>
  <c r="Q91" i="11"/>
  <c r="H91" i="11"/>
  <c r="S91" i="11"/>
  <c r="I91" i="11"/>
  <c r="T91" i="11"/>
  <c r="K91" i="11"/>
  <c r="V91" i="11"/>
  <c r="L91" i="11"/>
  <c r="W91" i="11"/>
  <c r="C91" i="11"/>
  <c r="O91" i="11"/>
  <c r="O87" i="1"/>
  <c r="X87" i="1"/>
  <c r="B87" i="1"/>
  <c r="P87" i="1"/>
  <c r="Q87" i="1"/>
  <c r="S87" i="1"/>
  <c r="V87" i="1"/>
  <c r="W87" i="1"/>
  <c r="E87" i="11"/>
  <c r="J87" i="11"/>
  <c r="R87" i="11"/>
  <c r="D87" i="11"/>
  <c r="M87" i="11"/>
  <c r="H87" i="11"/>
  <c r="S87" i="11"/>
  <c r="I87" i="11"/>
  <c r="T87" i="11"/>
  <c r="K87" i="11"/>
  <c r="V87" i="11"/>
  <c r="L87" i="11"/>
  <c r="W87" i="11"/>
  <c r="B87" i="11"/>
  <c r="N87" i="11"/>
  <c r="X87" i="11"/>
  <c r="C87" i="11"/>
  <c r="O87" i="11"/>
  <c r="G87" i="11"/>
  <c r="Q87" i="11"/>
  <c r="B82" i="1"/>
  <c r="W82" i="1"/>
  <c r="S82" i="1"/>
  <c r="O82" i="1"/>
  <c r="P82" i="1"/>
  <c r="Q82" i="1"/>
  <c r="V82" i="1"/>
  <c r="X82" i="1"/>
  <c r="E82" i="11"/>
  <c r="H82" i="11"/>
  <c r="P82" i="11"/>
  <c r="X82" i="11"/>
  <c r="I82" i="11"/>
  <c r="Q82" i="11"/>
  <c r="B82" i="11"/>
  <c r="K82" i="11"/>
  <c r="S82" i="11"/>
  <c r="N82" i="11"/>
  <c r="C82" i="11"/>
  <c r="O82" i="11"/>
  <c r="D82" i="11"/>
  <c r="R82" i="11"/>
  <c r="F82" i="11"/>
  <c r="T82" i="11"/>
  <c r="G82" i="11"/>
  <c r="J82" i="11"/>
  <c r="V82" i="11"/>
  <c r="M82" i="11"/>
  <c r="AD81" i="1"/>
  <c r="Q81" i="1"/>
  <c r="V81" i="1"/>
  <c r="B81" i="1"/>
  <c r="W81" i="1"/>
  <c r="O81" i="1"/>
  <c r="X81" i="1"/>
  <c r="P81" i="1"/>
  <c r="S81" i="1"/>
  <c r="E81" i="11"/>
  <c r="F81" i="11"/>
  <c r="N81" i="11"/>
  <c r="V81" i="11"/>
  <c r="G81" i="11"/>
  <c r="O81" i="11"/>
  <c r="W81" i="11"/>
  <c r="I81" i="11"/>
  <c r="Q81" i="11"/>
  <c r="B81" i="11"/>
  <c r="K81" i="11"/>
  <c r="D81" i="11"/>
  <c r="J81" i="11"/>
  <c r="X81" i="11"/>
  <c r="L81" i="11"/>
  <c r="M81" i="11"/>
  <c r="P81" i="11"/>
  <c r="R81" i="11"/>
  <c r="S81" i="11"/>
  <c r="H81" i="11"/>
  <c r="AB78" i="1"/>
  <c r="V67" i="1"/>
  <c r="B67" i="1"/>
  <c r="W67" i="1"/>
  <c r="O67" i="1"/>
  <c r="X67" i="1"/>
  <c r="P67" i="1"/>
  <c r="Q67" i="1"/>
  <c r="S67" i="1"/>
  <c r="E67" i="11"/>
  <c r="J67" i="11"/>
  <c r="R67" i="11"/>
  <c r="B67" i="11"/>
  <c r="K67" i="11"/>
  <c r="S67" i="11"/>
  <c r="C67" i="11"/>
  <c r="L67" i="11"/>
  <c r="T67" i="11"/>
  <c r="D67" i="11"/>
  <c r="M67" i="11"/>
  <c r="F67" i="11"/>
  <c r="N67" i="11"/>
  <c r="V67" i="11"/>
  <c r="G67" i="11"/>
  <c r="O67" i="11"/>
  <c r="W67" i="11"/>
  <c r="I67" i="11"/>
  <c r="Q67" i="11"/>
  <c r="H67" i="11"/>
  <c r="P67" i="11"/>
  <c r="X67" i="11"/>
  <c r="AC49" i="1"/>
  <c r="O49" i="1"/>
  <c r="X49" i="1"/>
  <c r="S49" i="1"/>
  <c r="B49" i="1"/>
  <c r="P49" i="1"/>
  <c r="Q49" i="1"/>
  <c r="V49" i="1"/>
  <c r="W49" i="1"/>
  <c r="E49" i="11"/>
  <c r="I49" i="11"/>
  <c r="Q49" i="11"/>
  <c r="J49" i="11"/>
  <c r="R49" i="11"/>
  <c r="C49" i="11"/>
  <c r="L49" i="11"/>
  <c r="T49" i="11"/>
  <c r="D49" i="11"/>
  <c r="M49" i="11"/>
  <c r="F49" i="11"/>
  <c r="P49" i="11"/>
  <c r="S49" i="11"/>
  <c r="B49" i="11"/>
  <c r="V49" i="11"/>
  <c r="G49" i="11"/>
  <c r="W49" i="11"/>
  <c r="H49" i="11"/>
  <c r="X49" i="11"/>
  <c r="K49" i="11"/>
  <c r="O49" i="11"/>
  <c r="N49" i="11"/>
  <c r="AA29" i="1"/>
  <c r="Z27" i="1"/>
  <c r="V19" i="1"/>
  <c r="B19" i="1"/>
  <c r="W19" i="1"/>
  <c r="O19" i="1"/>
  <c r="X19" i="1"/>
  <c r="P19" i="1"/>
  <c r="Q19" i="1"/>
  <c r="S19" i="1"/>
  <c r="F19" i="11"/>
  <c r="N19" i="11"/>
  <c r="V19" i="11"/>
  <c r="G19" i="11"/>
  <c r="O19" i="11"/>
  <c r="W19" i="11"/>
  <c r="H19" i="11"/>
  <c r="P19" i="11"/>
  <c r="X19" i="11"/>
  <c r="I19" i="11"/>
  <c r="Q19" i="11"/>
  <c r="J19" i="11"/>
  <c r="R19" i="11"/>
  <c r="B19" i="11"/>
  <c r="K19" i="11"/>
  <c r="S19" i="11"/>
  <c r="E19" i="11"/>
  <c r="D19" i="11"/>
  <c r="M19" i="11"/>
  <c r="T19" i="11"/>
  <c r="L19" i="11"/>
  <c r="C19" i="11"/>
  <c r="AB18" i="1"/>
  <c r="V11" i="1"/>
  <c r="B11" i="1"/>
  <c r="W11" i="1"/>
  <c r="O11" i="1"/>
  <c r="X11" i="1"/>
  <c r="P11" i="1"/>
  <c r="Q11" i="1"/>
  <c r="S11" i="1"/>
  <c r="F11" i="11"/>
  <c r="N11" i="11"/>
  <c r="V11" i="11"/>
  <c r="G11" i="11"/>
  <c r="O11" i="11"/>
  <c r="W11" i="11"/>
  <c r="H11" i="11"/>
  <c r="P11" i="11"/>
  <c r="X11" i="11"/>
  <c r="I11" i="11"/>
  <c r="Q11" i="11"/>
  <c r="J11" i="11"/>
  <c r="R11" i="11"/>
  <c r="B11" i="11"/>
  <c r="K11" i="11"/>
  <c r="S11" i="11"/>
  <c r="E11" i="11"/>
  <c r="D11" i="11"/>
  <c r="M11" i="11"/>
  <c r="C11" i="11"/>
  <c r="L11" i="11"/>
  <c r="T11" i="11"/>
  <c r="AB10" i="1"/>
  <c r="X144" i="11"/>
  <c r="P144" i="11"/>
  <c r="H144" i="11"/>
  <c r="R137" i="11"/>
  <c r="J137" i="11"/>
  <c r="R133" i="11"/>
  <c r="J133" i="11"/>
  <c r="W120" i="11"/>
  <c r="L120" i="11"/>
  <c r="P115" i="11"/>
  <c r="K112" i="11"/>
  <c r="S104" i="11"/>
  <c r="N91" i="11"/>
  <c r="P87" i="11"/>
  <c r="X71" i="11"/>
  <c r="O83" i="1"/>
  <c r="X83" i="1"/>
  <c r="P83" i="1"/>
  <c r="Q83" i="1"/>
  <c r="V83" i="1"/>
  <c r="W83" i="1"/>
  <c r="S83" i="1"/>
  <c r="B83" i="1"/>
  <c r="E83" i="11"/>
  <c r="J83" i="11"/>
  <c r="R83" i="11"/>
  <c r="B83" i="11"/>
  <c r="K83" i="11"/>
  <c r="S83" i="11"/>
  <c r="D83" i="11"/>
  <c r="M83" i="11"/>
  <c r="F83" i="11"/>
  <c r="Q83" i="11"/>
  <c r="G83" i="11"/>
  <c r="T83" i="11"/>
  <c r="H83" i="11"/>
  <c r="V83" i="11"/>
  <c r="I83" i="11"/>
  <c r="W83" i="11"/>
  <c r="L83" i="11"/>
  <c r="X83" i="11"/>
  <c r="N83" i="11"/>
  <c r="C83" i="11"/>
  <c r="P83" i="11"/>
  <c r="AD79" i="1"/>
  <c r="O79" i="1"/>
  <c r="X79" i="1"/>
  <c r="Q79" i="1"/>
  <c r="V79" i="1"/>
  <c r="B79" i="1"/>
  <c r="P79" i="1"/>
  <c r="S79" i="1"/>
  <c r="W79" i="1"/>
  <c r="E79" i="11"/>
  <c r="J79" i="11"/>
  <c r="R79" i="11"/>
  <c r="B79" i="11"/>
  <c r="K79" i="11"/>
  <c r="S79" i="11"/>
  <c r="C79" i="11"/>
  <c r="D79" i="11"/>
  <c r="M79" i="11"/>
  <c r="F79" i="11"/>
  <c r="N79" i="11"/>
  <c r="V79" i="11"/>
  <c r="G79" i="11"/>
  <c r="O79" i="11"/>
  <c r="W79" i="11"/>
  <c r="I79" i="11"/>
  <c r="Q79" i="11"/>
  <c r="H79" i="11"/>
  <c r="L79" i="11"/>
  <c r="P79" i="11"/>
  <c r="T79" i="11"/>
  <c r="AA78" i="1"/>
  <c r="S70" i="1"/>
  <c r="B70" i="1"/>
  <c r="W70" i="1"/>
  <c r="O70" i="1"/>
  <c r="X70" i="1"/>
  <c r="P70" i="1"/>
  <c r="Q70" i="1"/>
  <c r="V70" i="1"/>
  <c r="E70" i="11"/>
  <c r="H70" i="11"/>
  <c r="P70" i="11"/>
  <c r="X70" i="11"/>
  <c r="I70" i="11"/>
  <c r="Q70" i="11"/>
  <c r="J70" i="11"/>
  <c r="R70" i="11"/>
  <c r="B70" i="11"/>
  <c r="K70" i="11"/>
  <c r="S70" i="11"/>
  <c r="C70" i="11"/>
  <c r="L70" i="11"/>
  <c r="T70" i="11"/>
  <c r="D70" i="11"/>
  <c r="M70" i="11"/>
  <c r="G70" i="11"/>
  <c r="O70" i="11"/>
  <c r="W70" i="11"/>
  <c r="F70" i="11"/>
  <c r="N70" i="11"/>
  <c r="V70" i="11"/>
  <c r="B66" i="1"/>
  <c r="W66" i="1"/>
  <c r="O66" i="1"/>
  <c r="X66" i="1"/>
  <c r="P66" i="1"/>
  <c r="Q66" i="1"/>
  <c r="S66" i="1"/>
  <c r="V66" i="1"/>
  <c r="E66" i="11"/>
  <c r="H66" i="11"/>
  <c r="P66" i="11"/>
  <c r="X66" i="11"/>
  <c r="I66" i="11"/>
  <c r="Q66" i="11"/>
  <c r="J66" i="11"/>
  <c r="R66" i="11"/>
  <c r="B66" i="11"/>
  <c r="K66" i="11"/>
  <c r="S66" i="11"/>
  <c r="C66" i="11"/>
  <c r="L66" i="11"/>
  <c r="T66" i="11"/>
  <c r="D66" i="11"/>
  <c r="M66" i="11"/>
  <c r="G66" i="11"/>
  <c r="O66" i="11"/>
  <c r="W66" i="11"/>
  <c r="V66" i="11"/>
  <c r="N66" i="11"/>
  <c r="Q63" i="1"/>
  <c r="V63" i="1"/>
  <c r="W63" i="1"/>
  <c r="X63" i="1"/>
  <c r="B63" i="1"/>
  <c r="O63" i="1"/>
  <c r="P63" i="1"/>
  <c r="S63" i="1"/>
  <c r="E63" i="11"/>
  <c r="D63" i="11"/>
  <c r="M63" i="11"/>
  <c r="G63" i="11"/>
  <c r="P63" i="11"/>
  <c r="H63" i="11"/>
  <c r="Q63" i="11"/>
  <c r="I63" i="11"/>
  <c r="R63" i="11"/>
  <c r="J63" i="11"/>
  <c r="S63" i="11"/>
  <c r="K63" i="11"/>
  <c r="T63" i="11"/>
  <c r="B63" i="11"/>
  <c r="L63" i="11"/>
  <c r="V63" i="11"/>
  <c r="F63" i="11"/>
  <c r="O63" i="11"/>
  <c r="X63" i="11"/>
  <c r="W63" i="11"/>
  <c r="N63" i="11"/>
  <c r="V59" i="1"/>
  <c r="Q59" i="1"/>
  <c r="W59" i="1"/>
  <c r="X59" i="1"/>
  <c r="B59" i="1"/>
  <c r="O59" i="1"/>
  <c r="P59" i="1"/>
  <c r="S59" i="1"/>
  <c r="E59" i="11"/>
  <c r="D59" i="11"/>
  <c r="M59" i="11"/>
  <c r="B59" i="11"/>
  <c r="L59" i="11"/>
  <c r="V59" i="11"/>
  <c r="C59" i="11"/>
  <c r="N59" i="11"/>
  <c r="W59" i="11"/>
  <c r="F59" i="11"/>
  <c r="O59" i="11"/>
  <c r="X59" i="11"/>
  <c r="G59" i="11"/>
  <c r="P59" i="11"/>
  <c r="H59" i="11"/>
  <c r="Q59" i="11"/>
  <c r="I59" i="11"/>
  <c r="R59" i="11"/>
  <c r="K59" i="11"/>
  <c r="T59" i="11"/>
  <c r="J59" i="11"/>
  <c r="Q55" i="1"/>
  <c r="V55" i="1"/>
  <c r="X55" i="1"/>
  <c r="B55" i="1"/>
  <c r="O55" i="1"/>
  <c r="P55" i="1"/>
  <c r="S55" i="1"/>
  <c r="W55" i="1"/>
  <c r="E55" i="11"/>
  <c r="D55" i="11"/>
  <c r="M55" i="11"/>
  <c r="H55" i="11"/>
  <c r="P55" i="11"/>
  <c r="X55" i="11"/>
  <c r="I55" i="11"/>
  <c r="Q55" i="11"/>
  <c r="G55" i="11"/>
  <c r="T55" i="11"/>
  <c r="J55" i="11"/>
  <c r="V55" i="11"/>
  <c r="K55" i="11"/>
  <c r="W55" i="11"/>
  <c r="L55" i="11"/>
  <c r="N55" i="11"/>
  <c r="B55" i="11"/>
  <c r="O55" i="11"/>
  <c r="F55" i="11"/>
  <c r="S55" i="11"/>
  <c r="C55" i="11"/>
  <c r="R55" i="11"/>
  <c r="B40" i="1"/>
  <c r="W40" i="1"/>
  <c r="Q40" i="1"/>
  <c r="S40" i="1"/>
  <c r="V40" i="1"/>
  <c r="P40" i="1"/>
  <c r="X40" i="1"/>
  <c r="O40" i="1"/>
  <c r="E40" i="11"/>
  <c r="G40" i="11"/>
  <c r="O40" i="11"/>
  <c r="W40" i="11"/>
  <c r="H40" i="11"/>
  <c r="P40" i="11"/>
  <c r="X40" i="11"/>
  <c r="I40" i="11"/>
  <c r="Q40" i="11"/>
  <c r="J40" i="11"/>
  <c r="R40" i="11"/>
  <c r="B40" i="11"/>
  <c r="K40" i="11"/>
  <c r="S40" i="11"/>
  <c r="C40" i="11"/>
  <c r="L40" i="11"/>
  <c r="T40" i="11"/>
  <c r="F40" i="11"/>
  <c r="N40" i="11"/>
  <c r="V40" i="11"/>
  <c r="M40" i="11"/>
  <c r="D40" i="11"/>
  <c r="V35" i="1"/>
  <c r="B35" i="1"/>
  <c r="O35" i="1"/>
  <c r="P35" i="1"/>
  <c r="Q35" i="1"/>
  <c r="S35" i="1"/>
  <c r="W35" i="1"/>
  <c r="X35" i="1"/>
  <c r="F35" i="11"/>
  <c r="N35" i="11"/>
  <c r="V35" i="11"/>
  <c r="E35" i="11"/>
  <c r="I35" i="11"/>
  <c r="R35" i="11"/>
  <c r="J35" i="11"/>
  <c r="S35" i="11"/>
  <c r="K35" i="11"/>
  <c r="T35" i="11"/>
  <c r="B35" i="11"/>
  <c r="L35" i="11"/>
  <c r="C35" i="11"/>
  <c r="M35" i="11"/>
  <c r="W35" i="11"/>
  <c r="D35" i="11"/>
  <c r="O35" i="11"/>
  <c r="X35" i="11"/>
  <c r="H35" i="11"/>
  <c r="Q35" i="11"/>
  <c r="G35" i="11"/>
  <c r="P35" i="11"/>
  <c r="P26" i="1"/>
  <c r="Q26" i="1"/>
  <c r="S26" i="1"/>
  <c r="V26" i="1"/>
  <c r="O26" i="1"/>
  <c r="X26" i="1"/>
  <c r="W26" i="1"/>
  <c r="B26" i="1"/>
  <c r="C26" i="11"/>
  <c r="L26" i="11"/>
  <c r="T26" i="11"/>
  <c r="D26" i="11"/>
  <c r="M26" i="11"/>
  <c r="F26" i="11"/>
  <c r="N26" i="11"/>
  <c r="V26" i="11"/>
  <c r="G26" i="11"/>
  <c r="O26" i="11"/>
  <c r="W26" i="11"/>
  <c r="H26" i="11"/>
  <c r="P26" i="11"/>
  <c r="X26" i="11"/>
  <c r="I26" i="11"/>
  <c r="Q26" i="11"/>
  <c r="B26" i="11"/>
  <c r="K26" i="11"/>
  <c r="S26" i="11"/>
  <c r="J26" i="11"/>
  <c r="R26" i="11"/>
  <c r="E26" i="11"/>
  <c r="V22" i="1"/>
  <c r="B22" i="1"/>
  <c r="W22" i="1"/>
  <c r="O22" i="1"/>
  <c r="X22" i="1"/>
  <c r="P22" i="1"/>
  <c r="Q22" i="1"/>
  <c r="S22" i="1"/>
  <c r="C22" i="11"/>
  <c r="L22" i="11"/>
  <c r="T22" i="11"/>
  <c r="D22" i="11"/>
  <c r="M22" i="11"/>
  <c r="E22" i="11"/>
  <c r="F22" i="11"/>
  <c r="N22" i="11"/>
  <c r="V22" i="11"/>
  <c r="G22" i="11"/>
  <c r="O22" i="11"/>
  <c r="W22" i="11"/>
  <c r="H22" i="11"/>
  <c r="P22" i="11"/>
  <c r="X22" i="11"/>
  <c r="I22" i="11"/>
  <c r="Q22" i="11"/>
  <c r="B22" i="11"/>
  <c r="K22" i="11"/>
  <c r="S22" i="11"/>
  <c r="R22" i="11"/>
  <c r="J22" i="11"/>
  <c r="AD19" i="1"/>
  <c r="AA18" i="1"/>
  <c r="V14" i="1"/>
  <c r="B14" i="1"/>
  <c r="W14" i="1"/>
  <c r="O14" i="1"/>
  <c r="X14" i="1"/>
  <c r="P14" i="1"/>
  <c r="Q14" i="1"/>
  <c r="S14" i="1"/>
  <c r="C14" i="11"/>
  <c r="L14" i="11"/>
  <c r="T14" i="11"/>
  <c r="D14" i="11"/>
  <c r="M14" i="11"/>
  <c r="E14" i="11"/>
  <c r="F14" i="11"/>
  <c r="N14" i="11"/>
  <c r="V14" i="11"/>
  <c r="G14" i="11"/>
  <c r="O14" i="11"/>
  <c r="W14" i="11"/>
  <c r="H14" i="11"/>
  <c r="P14" i="11"/>
  <c r="X14" i="11"/>
  <c r="I14" i="11"/>
  <c r="Q14" i="11"/>
  <c r="B14" i="11"/>
  <c r="K14" i="11"/>
  <c r="S14" i="11"/>
  <c r="J14" i="11"/>
  <c r="R14" i="11"/>
  <c r="AD11" i="1"/>
  <c r="AA10" i="1"/>
  <c r="V6" i="1"/>
  <c r="B6" i="1"/>
  <c r="W6" i="1"/>
  <c r="O6" i="1"/>
  <c r="X6" i="1"/>
  <c r="P6" i="1"/>
  <c r="Q6" i="1"/>
  <c r="S6" i="1"/>
  <c r="W144" i="11"/>
  <c r="O144" i="11"/>
  <c r="Q137" i="11"/>
  <c r="Q133" i="11"/>
  <c r="V120" i="11"/>
  <c r="K120" i="11"/>
  <c r="L98" i="11"/>
  <c r="V94" i="11"/>
  <c r="B91" i="11"/>
  <c r="F87" i="11"/>
  <c r="W82" i="11"/>
  <c r="S144" i="1"/>
  <c r="B144" i="1"/>
  <c r="W144" i="1"/>
  <c r="X144" i="1"/>
  <c r="O144" i="1"/>
  <c r="Q144" i="1"/>
  <c r="V144" i="1"/>
  <c r="P144" i="1"/>
  <c r="E144" i="11"/>
  <c r="O137" i="1"/>
  <c r="X137" i="1"/>
  <c r="Q137" i="1"/>
  <c r="S137" i="1"/>
  <c r="V137" i="1"/>
  <c r="W137" i="1"/>
  <c r="P137" i="1"/>
  <c r="B137" i="1"/>
  <c r="E137" i="11"/>
  <c r="O133" i="1"/>
  <c r="X133" i="1"/>
  <c r="P133" i="1"/>
  <c r="W133" i="1"/>
  <c r="B133" i="1"/>
  <c r="Q133" i="1"/>
  <c r="V133" i="1"/>
  <c r="S133" i="1"/>
  <c r="E133" i="11"/>
  <c r="AC120" i="1"/>
  <c r="Q115" i="1"/>
  <c r="S115" i="1"/>
  <c r="V115" i="1"/>
  <c r="B115" i="1"/>
  <c r="W115" i="1"/>
  <c r="P115" i="1"/>
  <c r="O115" i="1"/>
  <c r="X115" i="1"/>
  <c r="E115" i="11"/>
  <c r="B115" i="11"/>
  <c r="K115" i="11"/>
  <c r="S115" i="11"/>
  <c r="C115" i="11"/>
  <c r="L115" i="11"/>
  <c r="F115" i="11"/>
  <c r="N115" i="11"/>
  <c r="V115" i="11"/>
  <c r="P112" i="1"/>
  <c r="Q112" i="1"/>
  <c r="S112" i="1"/>
  <c r="V112" i="1"/>
  <c r="W112" i="1"/>
  <c r="O112" i="1"/>
  <c r="B112" i="1"/>
  <c r="X112" i="1"/>
  <c r="E112" i="11"/>
  <c r="D112" i="11"/>
  <c r="M112" i="11"/>
  <c r="F112" i="11"/>
  <c r="N112" i="11"/>
  <c r="V112" i="11"/>
  <c r="G112" i="11"/>
  <c r="O112" i="11"/>
  <c r="H112" i="11"/>
  <c r="P112" i="11"/>
  <c r="X112" i="11"/>
  <c r="I112" i="11"/>
  <c r="Q112" i="11"/>
  <c r="P108" i="1"/>
  <c r="B108" i="1"/>
  <c r="X108" i="1"/>
  <c r="O108" i="1"/>
  <c r="Q108" i="1"/>
  <c r="S108" i="1"/>
  <c r="W108" i="1"/>
  <c r="V108" i="1"/>
  <c r="E108" i="11"/>
  <c r="D108" i="11"/>
  <c r="M108" i="11"/>
  <c r="F108" i="11"/>
  <c r="N108" i="11"/>
  <c r="V108" i="11"/>
  <c r="G108" i="11"/>
  <c r="O108" i="11"/>
  <c r="W108" i="11"/>
  <c r="H108" i="11"/>
  <c r="P108" i="11"/>
  <c r="X108" i="11"/>
  <c r="I108" i="11"/>
  <c r="Q108" i="11"/>
  <c r="J108" i="11"/>
  <c r="R108" i="11"/>
  <c r="C108" i="11"/>
  <c r="L108" i="11"/>
  <c r="T108" i="11"/>
  <c r="AB106" i="1"/>
  <c r="P104" i="1"/>
  <c r="W104" i="1"/>
  <c r="X104" i="1"/>
  <c r="B104" i="1"/>
  <c r="O104" i="1"/>
  <c r="Q104" i="1"/>
  <c r="S104" i="1"/>
  <c r="V104" i="1"/>
  <c r="E104" i="11"/>
  <c r="D104" i="11"/>
  <c r="M104" i="11"/>
  <c r="F104" i="11"/>
  <c r="N104" i="11"/>
  <c r="V104" i="11"/>
  <c r="G104" i="11"/>
  <c r="O104" i="11"/>
  <c r="W104" i="11"/>
  <c r="H104" i="11"/>
  <c r="P104" i="11"/>
  <c r="X104" i="11"/>
  <c r="I104" i="11"/>
  <c r="Q104" i="11"/>
  <c r="J104" i="11"/>
  <c r="R104" i="11"/>
  <c r="C104" i="11"/>
  <c r="L104" i="11"/>
  <c r="T104" i="11"/>
  <c r="AB102" i="1"/>
  <c r="P100" i="1"/>
  <c r="X100" i="1"/>
  <c r="B100" i="1"/>
  <c r="O100" i="1"/>
  <c r="Q100" i="1"/>
  <c r="S100" i="1"/>
  <c r="W100" i="1"/>
  <c r="V100" i="1"/>
  <c r="E100" i="11"/>
  <c r="D100" i="11"/>
  <c r="M100" i="11"/>
  <c r="F100" i="11"/>
  <c r="N100" i="11"/>
  <c r="V100" i="11"/>
  <c r="G100" i="11"/>
  <c r="O100" i="11"/>
  <c r="W100" i="11"/>
  <c r="H100" i="11"/>
  <c r="P100" i="11"/>
  <c r="X100" i="11"/>
  <c r="I100" i="11"/>
  <c r="Q100" i="11"/>
  <c r="J100" i="11"/>
  <c r="R100" i="11"/>
  <c r="C100" i="11"/>
  <c r="L100" i="11"/>
  <c r="T100" i="11"/>
  <c r="AB98" i="1"/>
  <c r="P96" i="1"/>
  <c r="B96" i="1"/>
  <c r="O96" i="1"/>
  <c r="Q96" i="1"/>
  <c r="S96" i="1"/>
  <c r="V96" i="1"/>
  <c r="X96" i="1"/>
  <c r="W96" i="1"/>
  <c r="E96" i="11"/>
  <c r="C96" i="11"/>
  <c r="L96" i="11"/>
  <c r="T96" i="11"/>
  <c r="G96" i="11"/>
  <c r="M96" i="11"/>
  <c r="V96" i="11"/>
  <c r="B96" i="11"/>
  <c r="N96" i="11"/>
  <c r="W96" i="11"/>
  <c r="D96" i="11"/>
  <c r="O96" i="11"/>
  <c r="X96" i="11"/>
  <c r="F96" i="11"/>
  <c r="P96" i="11"/>
  <c r="H96" i="11"/>
  <c r="Q96" i="11"/>
  <c r="I96" i="11"/>
  <c r="R96" i="11"/>
  <c r="K96" i="11"/>
  <c r="AB94" i="1"/>
  <c r="P92" i="1"/>
  <c r="V92" i="1"/>
  <c r="X92" i="1"/>
  <c r="B92" i="1"/>
  <c r="O92" i="1"/>
  <c r="Q92" i="1"/>
  <c r="S92" i="1"/>
  <c r="W92" i="1"/>
  <c r="E92" i="11"/>
  <c r="C92" i="11"/>
  <c r="L92" i="11"/>
  <c r="T92" i="11"/>
  <c r="G92" i="11"/>
  <c r="O92" i="11"/>
  <c r="W92" i="11"/>
  <c r="D92" i="11"/>
  <c r="P92" i="11"/>
  <c r="F92" i="11"/>
  <c r="Q92" i="11"/>
  <c r="H92" i="11"/>
  <c r="R92" i="11"/>
  <c r="I92" i="11"/>
  <c r="S92" i="11"/>
  <c r="J92" i="11"/>
  <c r="K92" i="11"/>
  <c r="V92" i="11"/>
  <c r="B92" i="11"/>
  <c r="N92" i="11"/>
  <c r="AD91" i="1"/>
  <c r="AB90" i="1"/>
  <c r="P88" i="1"/>
  <c r="Q88" i="1"/>
  <c r="O88" i="1"/>
  <c r="S88" i="1"/>
  <c r="V88" i="1"/>
  <c r="W88" i="1"/>
  <c r="X88" i="1"/>
  <c r="B88" i="1"/>
  <c r="E88" i="11"/>
  <c r="C88" i="11"/>
  <c r="L88" i="11"/>
  <c r="T88" i="11"/>
  <c r="G88" i="11"/>
  <c r="O88" i="11"/>
  <c r="W88" i="11"/>
  <c r="H88" i="11"/>
  <c r="R88" i="11"/>
  <c r="I88" i="11"/>
  <c r="S88" i="11"/>
  <c r="J88" i="11"/>
  <c r="K88" i="11"/>
  <c r="V88" i="11"/>
  <c r="M88" i="11"/>
  <c r="X88" i="11"/>
  <c r="B88" i="11"/>
  <c r="N88" i="11"/>
  <c r="F88" i="11"/>
  <c r="Q88" i="11"/>
  <c r="AD87" i="1"/>
  <c r="AB86" i="1"/>
  <c r="P84" i="1"/>
  <c r="V84" i="1"/>
  <c r="W84" i="1"/>
  <c r="X84" i="1"/>
  <c r="B84" i="1"/>
  <c r="O84" i="1"/>
  <c r="Q84" i="1"/>
  <c r="S84" i="1"/>
  <c r="E84" i="11"/>
  <c r="C84" i="11"/>
  <c r="L84" i="11"/>
  <c r="T84" i="11"/>
  <c r="D84" i="11"/>
  <c r="M84" i="11"/>
  <c r="G84" i="11"/>
  <c r="O84" i="11"/>
  <c r="W84" i="11"/>
  <c r="I84" i="11"/>
  <c r="J84" i="11"/>
  <c r="V84" i="11"/>
  <c r="K84" i="11"/>
  <c r="X84" i="11"/>
  <c r="N84" i="11"/>
  <c r="P84" i="11"/>
  <c r="B84" i="11"/>
  <c r="Q84" i="11"/>
  <c r="H84" i="11"/>
  <c r="S84" i="11"/>
  <c r="AF83" i="1"/>
  <c r="AE82" i="1"/>
  <c r="AE81" i="1"/>
  <c r="AF79" i="1"/>
  <c r="AD77" i="1"/>
  <c r="V77" i="1"/>
  <c r="O77" i="1"/>
  <c r="X77" i="1"/>
  <c r="Q77" i="1"/>
  <c r="S77" i="1"/>
  <c r="B77" i="1"/>
  <c r="P77" i="1"/>
  <c r="W77" i="1"/>
  <c r="E77" i="11"/>
  <c r="F77" i="11"/>
  <c r="N77" i="11"/>
  <c r="V77" i="11"/>
  <c r="G77" i="11"/>
  <c r="O77" i="11"/>
  <c r="W77" i="11"/>
  <c r="H77" i="11"/>
  <c r="P77" i="11"/>
  <c r="X77" i="11"/>
  <c r="I77" i="11"/>
  <c r="Q77" i="11"/>
  <c r="J77" i="11"/>
  <c r="R77" i="11"/>
  <c r="B77" i="11"/>
  <c r="K77" i="11"/>
  <c r="S77" i="11"/>
  <c r="D77" i="11"/>
  <c r="M77" i="11"/>
  <c r="C77" i="11"/>
  <c r="L77" i="11"/>
  <c r="Q73" i="1"/>
  <c r="V73" i="1"/>
  <c r="B73" i="1"/>
  <c r="W73" i="1"/>
  <c r="O73" i="1"/>
  <c r="X73" i="1"/>
  <c r="P73" i="1"/>
  <c r="S73" i="1"/>
  <c r="E73" i="11"/>
  <c r="F73" i="11"/>
  <c r="N73" i="11"/>
  <c r="V73" i="11"/>
  <c r="G73" i="11"/>
  <c r="O73" i="11"/>
  <c r="W73" i="11"/>
  <c r="H73" i="11"/>
  <c r="P73" i="11"/>
  <c r="X73" i="11"/>
  <c r="I73" i="11"/>
  <c r="Q73" i="11"/>
  <c r="J73" i="11"/>
  <c r="R73" i="11"/>
  <c r="B73" i="11"/>
  <c r="K73" i="11"/>
  <c r="S73" i="11"/>
  <c r="D73" i="11"/>
  <c r="M73" i="11"/>
  <c r="C73" i="11"/>
  <c r="L73" i="11"/>
  <c r="T73" i="11"/>
  <c r="V69" i="1"/>
  <c r="B69" i="1"/>
  <c r="W69" i="1"/>
  <c r="O69" i="1"/>
  <c r="X69" i="1"/>
  <c r="P69" i="1"/>
  <c r="Q69" i="1"/>
  <c r="S69" i="1"/>
  <c r="E69" i="11"/>
  <c r="F69" i="11"/>
  <c r="N69" i="11"/>
  <c r="V69" i="11"/>
  <c r="G69" i="11"/>
  <c r="O69" i="11"/>
  <c r="W69" i="11"/>
  <c r="H69" i="11"/>
  <c r="P69" i="11"/>
  <c r="X69" i="11"/>
  <c r="I69" i="11"/>
  <c r="Q69" i="11"/>
  <c r="J69" i="11"/>
  <c r="R69" i="11"/>
  <c r="B69" i="11"/>
  <c r="K69" i="11"/>
  <c r="S69" i="11"/>
  <c r="D69" i="11"/>
  <c r="M69" i="11"/>
  <c r="T69" i="11"/>
  <c r="L69" i="11"/>
  <c r="AF66" i="1"/>
  <c r="AF63" i="1"/>
  <c r="AF59" i="1"/>
  <c r="AF55" i="1"/>
  <c r="S52" i="1"/>
  <c r="B52" i="1"/>
  <c r="W52" i="1"/>
  <c r="O52" i="1"/>
  <c r="P52" i="1"/>
  <c r="Q52" i="1"/>
  <c r="V52" i="1"/>
  <c r="X52" i="1"/>
  <c r="E52" i="11"/>
  <c r="G52" i="11"/>
  <c r="O52" i="11"/>
  <c r="W52" i="11"/>
  <c r="J52" i="11"/>
  <c r="R52" i="11"/>
  <c r="B52" i="11"/>
  <c r="K52" i="11"/>
  <c r="S52" i="11"/>
  <c r="I52" i="11"/>
  <c r="V52" i="11"/>
  <c r="L52" i="11"/>
  <c r="X52" i="11"/>
  <c r="M52" i="11"/>
  <c r="N52" i="11"/>
  <c r="C52" i="11"/>
  <c r="P52" i="11"/>
  <c r="D52" i="11"/>
  <c r="Q52" i="11"/>
  <c r="H52" i="11"/>
  <c r="T52" i="11"/>
  <c r="F52" i="11"/>
  <c r="AB51" i="1"/>
  <c r="AE49" i="1"/>
  <c r="AA48" i="1"/>
  <c r="AA46" i="1"/>
  <c r="S44" i="1"/>
  <c r="V44" i="1"/>
  <c r="B44" i="1"/>
  <c r="W44" i="1"/>
  <c r="Q44" i="1"/>
  <c r="O44" i="1"/>
  <c r="P44" i="1"/>
  <c r="X44" i="1"/>
  <c r="E44" i="11"/>
  <c r="G44" i="11"/>
  <c r="O44" i="11"/>
  <c r="W44" i="11"/>
  <c r="H44" i="11"/>
  <c r="P44" i="11"/>
  <c r="X44" i="11"/>
  <c r="I44" i="11"/>
  <c r="Q44" i="11"/>
  <c r="J44" i="11"/>
  <c r="R44" i="11"/>
  <c r="B44" i="11"/>
  <c r="K44" i="11"/>
  <c r="S44" i="11"/>
  <c r="C44" i="11"/>
  <c r="L44" i="11"/>
  <c r="T44" i="11"/>
  <c r="F44" i="11"/>
  <c r="N44" i="11"/>
  <c r="V44" i="11"/>
  <c r="D44" i="11"/>
  <c r="M44" i="11"/>
  <c r="Q39" i="1"/>
  <c r="V39" i="1"/>
  <c r="B39" i="1"/>
  <c r="W39" i="1"/>
  <c r="P39" i="1"/>
  <c r="O39" i="1"/>
  <c r="S39" i="1"/>
  <c r="X39" i="1"/>
  <c r="E39" i="11"/>
  <c r="D39" i="11"/>
  <c r="M39" i="11"/>
  <c r="F39" i="11"/>
  <c r="N39" i="11"/>
  <c r="V39" i="11"/>
  <c r="G39" i="11"/>
  <c r="O39" i="11"/>
  <c r="W39" i="11"/>
  <c r="H39" i="11"/>
  <c r="P39" i="11"/>
  <c r="X39" i="11"/>
  <c r="I39" i="11"/>
  <c r="Q39" i="11"/>
  <c r="J39" i="11"/>
  <c r="R39" i="11"/>
  <c r="C39" i="11"/>
  <c r="L39" i="11"/>
  <c r="T39" i="11"/>
  <c r="B39" i="11"/>
  <c r="K39" i="11"/>
  <c r="S39" i="11"/>
  <c r="AE35" i="1"/>
  <c r="AA33" i="1"/>
  <c r="AA31" i="1"/>
  <c r="S28" i="1"/>
  <c r="V28" i="1"/>
  <c r="B28" i="1"/>
  <c r="W28" i="1"/>
  <c r="O28" i="1"/>
  <c r="X28" i="1"/>
  <c r="Q28" i="1"/>
  <c r="P28" i="1"/>
  <c r="E28" i="11"/>
  <c r="H28" i="11"/>
  <c r="P28" i="11"/>
  <c r="X28" i="11"/>
  <c r="I28" i="11"/>
  <c r="Q28" i="11"/>
  <c r="C28" i="11"/>
  <c r="L28" i="11"/>
  <c r="T28" i="11"/>
  <c r="D28" i="11"/>
  <c r="M28" i="11"/>
  <c r="N28" i="11"/>
  <c r="O28" i="11"/>
  <c r="R28" i="11"/>
  <c r="B28" i="11"/>
  <c r="S28" i="11"/>
  <c r="F28" i="11"/>
  <c r="V28" i="11"/>
  <c r="G28" i="11"/>
  <c r="W28" i="11"/>
  <c r="K28" i="11"/>
  <c r="J28" i="11"/>
  <c r="AC26" i="1"/>
  <c r="AB24" i="1"/>
  <c r="AD22" i="1"/>
  <c r="AA21" i="1"/>
  <c r="AC19" i="1"/>
  <c r="V17" i="1"/>
  <c r="B17" i="1"/>
  <c r="W17" i="1"/>
  <c r="O17" i="1"/>
  <c r="X17" i="1"/>
  <c r="P17" i="1"/>
  <c r="S17" i="1"/>
  <c r="Q17" i="1"/>
  <c r="J17" i="11"/>
  <c r="R17" i="11"/>
  <c r="B17" i="11"/>
  <c r="K17" i="11"/>
  <c r="S17" i="11"/>
  <c r="C17" i="11"/>
  <c r="L17" i="11"/>
  <c r="T17" i="11"/>
  <c r="D17" i="11"/>
  <c r="M17" i="11"/>
  <c r="F17" i="11"/>
  <c r="N17" i="11"/>
  <c r="V17" i="11"/>
  <c r="E17" i="11"/>
  <c r="G17" i="11"/>
  <c r="O17" i="11"/>
  <c r="W17" i="11"/>
  <c r="I17" i="11"/>
  <c r="Q17" i="11"/>
  <c r="H17" i="11"/>
  <c r="P17" i="11"/>
  <c r="X17" i="11"/>
  <c r="AB16" i="1"/>
  <c r="AD14" i="1"/>
  <c r="AA13" i="1"/>
  <c r="AC11" i="1"/>
  <c r="V9" i="1"/>
  <c r="B9" i="1"/>
  <c r="W9" i="1"/>
  <c r="O9" i="1"/>
  <c r="X9" i="1"/>
  <c r="P9" i="1"/>
  <c r="S9" i="1"/>
  <c r="Q9" i="1"/>
  <c r="J9" i="11"/>
  <c r="R9" i="11"/>
  <c r="B9" i="11"/>
  <c r="K9" i="11"/>
  <c r="S9" i="11"/>
  <c r="C9" i="11"/>
  <c r="L9" i="11"/>
  <c r="T9" i="11"/>
  <c r="D9" i="11"/>
  <c r="M9" i="11"/>
  <c r="F9" i="11"/>
  <c r="N9" i="11"/>
  <c r="V9" i="11"/>
  <c r="E9" i="11"/>
  <c r="G9" i="11"/>
  <c r="O9" i="11"/>
  <c r="W9" i="11"/>
  <c r="I9" i="11"/>
  <c r="Q9" i="11"/>
  <c r="H9" i="11"/>
  <c r="P9" i="11"/>
  <c r="X9" i="11"/>
  <c r="AB8" i="1"/>
  <c r="O5" i="1"/>
  <c r="X5" i="1"/>
  <c r="P5" i="1"/>
  <c r="Q5" i="1"/>
  <c r="S5" i="1"/>
  <c r="B5" i="1"/>
  <c r="W5" i="1"/>
  <c r="V5" i="1"/>
  <c r="R5" i="11"/>
  <c r="V144" i="11"/>
  <c r="N144" i="11"/>
  <c r="F144" i="11"/>
  <c r="X137" i="11"/>
  <c r="P137" i="11"/>
  <c r="H137" i="11"/>
  <c r="X133" i="11"/>
  <c r="P133" i="11"/>
  <c r="H133" i="11"/>
  <c r="T120" i="11"/>
  <c r="J120" i="11"/>
  <c r="X115" i="11"/>
  <c r="M115" i="11"/>
  <c r="C112" i="11"/>
  <c r="W106" i="11"/>
  <c r="B104" i="11"/>
  <c r="B98" i="11"/>
  <c r="L94" i="11"/>
  <c r="N90" i="11"/>
  <c r="Q86" i="11"/>
  <c r="L82" i="11"/>
  <c r="F66" i="11"/>
  <c r="K5" i="11"/>
  <c r="J5" i="11"/>
  <c r="AC6" i="1"/>
  <c r="I6" i="11"/>
  <c r="AB6" i="1"/>
  <c r="AA6" i="1"/>
  <c r="R6" i="11"/>
  <c r="J6" i="11"/>
  <c r="X6" i="11"/>
  <c r="H6" i="11"/>
  <c r="G6" i="11"/>
  <c r="V6" i="11"/>
  <c r="N6" i="11"/>
  <c r="F6" i="11"/>
  <c r="E6" i="11"/>
  <c r="S6" i="11"/>
  <c r="M6" i="11"/>
  <c r="D6" i="11"/>
  <c r="AD6" i="1"/>
  <c r="Q6" i="11"/>
  <c r="L6" i="11"/>
  <c r="C6" i="11"/>
  <c r="O6" i="11"/>
  <c r="K6" i="11"/>
  <c r="L5" i="11"/>
  <c r="C5" i="11"/>
  <c r="I5" i="11"/>
  <c r="AD5" i="1"/>
  <c r="Q5" i="11"/>
  <c r="X5" i="11"/>
  <c r="H5" i="11"/>
  <c r="E5" i="11"/>
  <c r="AC5" i="1"/>
  <c r="O5" i="11"/>
  <c r="G5" i="11"/>
  <c r="V5" i="11"/>
  <c r="N5" i="11"/>
  <c r="F5" i="11"/>
  <c r="AA5" i="1"/>
  <c r="M5" i="11"/>
  <c r="D5" i="11"/>
  <c r="K4" i="11"/>
  <c r="AD4" i="1"/>
  <c r="I4" i="11"/>
  <c r="AC4" i="1"/>
  <c r="X4" i="11"/>
  <c r="H4" i="11"/>
  <c r="J4" i="11"/>
  <c r="AB4" i="1"/>
  <c r="G4" i="11"/>
  <c r="E4" i="11"/>
  <c r="V4" i="11"/>
  <c r="N4" i="11"/>
  <c r="F4" i="11"/>
  <c r="M4" i="11"/>
  <c r="D4" i="11"/>
  <c r="R4" i="11"/>
  <c r="AA4" i="1"/>
  <c r="Q4" i="11"/>
  <c r="L4" i="11"/>
  <c r="C4" i="11"/>
  <c r="AC3" i="1"/>
  <c r="AD3" i="1"/>
  <c r="R3" i="11"/>
  <c r="J3" i="11"/>
  <c r="H3" i="11"/>
  <c r="Q3" i="11"/>
  <c r="W3" i="11"/>
  <c r="G3" i="11"/>
  <c r="V3" i="11"/>
  <c r="N3" i="11"/>
  <c r="F3" i="11"/>
  <c r="E3" i="11"/>
  <c r="I3" i="11"/>
  <c r="M3" i="11"/>
  <c r="D3" i="11"/>
  <c r="L3" i="11"/>
  <c r="C3" i="11"/>
  <c r="K3" i="11"/>
  <c r="B3" i="11"/>
  <c r="AE137" i="1"/>
  <c r="AE133" i="1"/>
  <c r="AE132" i="1"/>
  <c r="AA132" i="1"/>
  <c r="AB132" i="1"/>
  <c r="AE130" i="1"/>
  <c r="AA130" i="1"/>
  <c r="AB130" i="1"/>
  <c r="AE128" i="1"/>
  <c r="AA128" i="1"/>
  <c r="AB128" i="1"/>
  <c r="AE136" i="1"/>
  <c r="AE121" i="1"/>
  <c r="Z121" i="1"/>
  <c r="AA121" i="1"/>
  <c r="AB121" i="1"/>
  <c r="AD121" i="1"/>
  <c r="AF121" i="1"/>
  <c r="AE116" i="1"/>
  <c r="Z116" i="1"/>
  <c r="AA116" i="1"/>
  <c r="AB116" i="1"/>
  <c r="AC116" i="1"/>
  <c r="AF116" i="1"/>
  <c r="AC151" i="1"/>
  <c r="AC150" i="1"/>
  <c r="AC149" i="1"/>
  <c r="AC148" i="1"/>
  <c r="AC147" i="1"/>
  <c r="AC146" i="1"/>
  <c r="AC145" i="1"/>
  <c r="AC144" i="1"/>
  <c r="AC143" i="1"/>
  <c r="AC142" i="1"/>
  <c r="AC141" i="1"/>
  <c r="AC137" i="1"/>
  <c r="AF136" i="1"/>
  <c r="AC133" i="1"/>
  <c r="AC132" i="1"/>
  <c r="AC130" i="1"/>
  <c r="AC128" i="1"/>
  <c r="AE125" i="1"/>
  <c r="AD125" i="1"/>
  <c r="AF125" i="1"/>
  <c r="Z125" i="1"/>
  <c r="AA125" i="1"/>
  <c r="AE124" i="1"/>
  <c r="AA124" i="1"/>
  <c r="AB124" i="1"/>
  <c r="AC124" i="1"/>
  <c r="AF124" i="1"/>
  <c r="AD116" i="1"/>
  <c r="AB137" i="1"/>
  <c r="AD136" i="1"/>
  <c r="AE135" i="1"/>
  <c r="AB133" i="1"/>
  <c r="Z132" i="1"/>
  <c r="AE131" i="1"/>
  <c r="AA131" i="1"/>
  <c r="AB131" i="1"/>
  <c r="Z130" i="1"/>
  <c r="AE129" i="1"/>
  <c r="AA129" i="1"/>
  <c r="AB129" i="1"/>
  <c r="Z128" i="1"/>
  <c r="AC121" i="1"/>
  <c r="AA137" i="1"/>
  <c r="AC136" i="1"/>
  <c r="AA133" i="1"/>
  <c r="AE117" i="1"/>
  <c r="AC117" i="1"/>
  <c r="AD117" i="1"/>
  <c r="AF117" i="1"/>
  <c r="Z117" i="1"/>
  <c r="AA117" i="1"/>
  <c r="Z151" i="1"/>
  <c r="Z150" i="1"/>
  <c r="Z149" i="1"/>
  <c r="Z148" i="1"/>
  <c r="Z147" i="1"/>
  <c r="Z146" i="1"/>
  <c r="Z145" i="1"/>
  <c r="Z144" i="1"/>
  <c r="Z143" i="1"/>
  <c r="Z142" i="1"/>
  <c r="Z141" i="1"/>
  <c r="AD139" i="1"/>
  <c r="AE138" i="1"/>
  <c r="Z137" i="1"/>
  <c r="AB136" i="1"/>
  <c r="AD135" i="1"/>
  <c r="AE134" i="1"/>
  <c r="Z133" i="1"/>
  <c r="AD131" i="1"/>
  <c r="AD129" i="1"/>
  <c r="AB117" i="1"/>
  <c r="AA136" i="1"/>
  <c r="AC135" i="1"/>
  <c r="AC131" i="1"/>
  <c r="AC129" i="1"/>
  <c r="AC70" i="1"/>
  <c r="AD70" i="1"/>
  <c r="AE70" i="1"/>
  <c r="Z70" i="1"/>
  <c r="AA70" i="1"/>
  <c r="AB70" i="1"/>
  <c r="AF70" i="1"/>
  <c r="AE127" i="1"/>
  <c r="AC123" i="1"/>
  <c r="AE119" i="1"/>
  <c r="AD118" i="1"/>
  <c r="AC115" i="1"/>
  <c r="AD76" i="1"/>
  <c r="Z76" i="1"/>
  <c r="AA76" i="1"/>
  <c r="AB76" i="1"/>
  <c r="AC76" i="1"/>
  <c r="AE76" i="1"/>
  <c r="AF76" i="1"/>
  <c r="AC126" i="1"/>
  <c r="AB123" i="1"/>
  <c r="AE122" i="1"/>
  <c r="AC118" i="1"/>
  <c r="AB115" i="1"/>
  <c r="AE114" i="1"/>
  <c r="AD127" i="1"/>
  <c r="AA126" i="1"/>
  <c r="Z123" i="1"/>
  <c r="AF122" i="1"/>
  <c r="AE120" i="1"/>
  <c r="AD119" i="1"/>
  <c r="AA118" i="1"/>
  <c r="Z115" i="1"/>
  <c r="AF114" i="1"/>
  <c r="AE123" i="1"/>
  <c r="AE115" i="1"/>
  <c r="AB127" i="1"/>
  <c r="AE126" i="1"/>
  <c r="AE118" i="1"/>
  <c r="AB80" i="1"/>
  <c r="AA77" i="1"/>
  <c r="AA75" i="1"/>
  <c r="AC71" i="1"/>
  <c r="AD71" i="1"/>
  <c r="AE71"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A80" i="1"/>
  <c r="AC78" i="1"/>
  <c r="Z77" i="1"/>
  <c r="Z75" i="1"/>
  <c r="AC72" i="1"/>
  <c r="AD72" i="1"/>
  <c r="AE72" i="1"/>
  <c r="AB69" i="1"/>
  <c r="AA68" i="1"/>
  <c r="AB68" i="1"/>
  <c r="AC68" i="1"/>
  <c r="AD68" i="1"/>
  <c r="AE68" i="1"/>
  <c r="Z63" i="1"/>
  <c r="AF42" i="1"/>
  <c r="AB42" i="1"/>
  <c r="AC42" i="1"/>
  <c r="AD42" i="1"/>
  <c r="Z42" i="1"/>
  <c r="AA42" i="1"/>
  <c r="AE42" i="1"/>
  <c r="Z80" i="1"/>
  <c r="AC73" i="1"/>
  <c r="AD73" i="1"/>
  <c r="AE73" i="1"/>
  <c r="AA67" i="1"/>
  <c r="AB67" i="1"/>
  <c r="AC67" i="1"/>
  <c r="AD67" i="1"/>
  <c r="AE67" i="1"/>
  <c r="AC75" i="1"/>
  <c r="AD75" i="1"/>
  <c r="AC74" i="1"/>
  <c r="AD74" i="1"/>
  <c r="AE74" i="1"/>
  <c r="AB71" i="1"/>
  <c r="AA66" i="1"/>
  <c r="AB66" i="1"/>
  <c r="AC66" i="1"/>
  <c r="AD66" i="1"/>
  <c r="AE66" i="1"/>
  <c r="AC79" i="1"/>
  <c r="Z78" i="1"/>
  <c r="AF77" i="1"/>
  <c r="AF73" i="1"/>
  <c r="AB72" i="1"/>
  <c r="AA71" i="1"/>
  <c r="AF67" i="1"/>
  <c r="AA65" i="1"/>
  <c r="AB65" i="1"/>
  <c r="AC65" i="1"/>
  <c r="AD65" i="1"/>
  <c r="AE65" i="1"/>
  <c r="AF80" i="1"/>
  <c r="AB79" i="1"/>
  <c r="AE77" i="1"/>
  <c r="AF75" i="1"/>
  <c r="AF74" i="1"/>
  <c r="AB73" i="1"/>
  <c r="Z71" i="1"/>
  <c r="Z67" i="1"/>
  <c r="AA64" i="1"/>
  <c r="AB64" i="1"/>
  <c r="AC64" i="1"/>
  <c r="AD64" i="1"/>
  <c r="AE6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AE80" i="1"/>
  <c r="AA79" i="1"/>
  <c r="AC77" i="1"/>
  <c r="AE75" i="1"/>
  <c r="AB74" i="1"/>
  <c r="AA73" i="1"/>
  <c r="Z72" i="1"/>
  <c r="AA69" i="1"/>
  <c r="AC69" i="1"/>
  <c r="AD69" i="1"/>
  <c r="AE69" i="1"/>
  <c r="Z66" i="1"/>
  <c r="AA63" i="1"/>
  <c r="AB63" i="1"/>
  <c r="AC63" i="1"/>
  <c r="AD63" i="1"/>
  <c r="AE63" i="1"/>
  <c r="AF40" i="1"/>
  <c r="AB40" i="1"/>
  <c r="AC40" i="1"/>
  <c r="AD40" i="1"/>
  <c r="Z40" i="1"/>
  <c r="AA40" i="1"/>
  <c r="AE40" i="1"/>
  <c r="AE62" i="1"/>
  <c r="AE61" i="1"/>
  <c r="AE60" i="1"/>
  <c r="AE59" i="1"/>
  <c r="AE58" i="1"/>
  <c r="AE57" i="1"/>
  <c r="AE56" i="1"/>
  <c r="AE55" i="1"/>
  <c r="AE54" i="1"/>
  <c r="AE53" i="1"/>
  <c r="AB44" i="1"/>
  <c r="AC44" i="1"/>
  <c r="AD62" i="1"/>
  <c r="AD61" i="1"/>
  <c r="AD60" i="1"/>
  <c r="AD59" i="1"/>
  <c r="AD58" i="1"/>
  <c r="AD57" i="1"/>
  <c r="AD56" i="1"/>
  <c r="AD55" i="1"/>
  <c r="AD54" i="1"/>
  <c r="AD53" i="1"/>
  <c r="AD52" i="1"/>
  <c r="AF43" i="1"/>
  <c r="AB43" i="1"/>
  <c r="AC43" i="1"/>
  <c r="AC62" i="1"/>
  <c r="AC61" i="1"/>
  <c r="AC60" i="1"/>
  <c r="AC59" i="1"/>
  <c r="AC58" i="1"/>
  <c r="AC57" i="1"/>
  <c r="AC56" i="1"/>
  <c r="AF39" i="1"/>
  <c r="Z39" i="1"/>
  <c r="AA39" i="1"/>
  <c r="AB39" i="1"/>
  <c r="AC39" i="1"/>
  <c r="AD39" i="1"/>
  <c r="AB62" i="1"/>
  <c r="AB61" i="1"/>
  <c r="AB60" i="1"/>
  <c r="AB59" i="1"/>
  <c r="AB58" i="1"/>
  <c r="AB57" i="1"/>
  <c r="AB56" i="1"/>
  <c r="AB55" i="1"/>
  <c r="AB54" i="1"/>
  <c r="AB53" i="1"/>
  <c r="AB52" i="1"/>
  <c r="AF50" i="1"/>
  <c r="AE47" i="1"/>
  <c r="AE44" i="1"/>
  <c r="AF41" i="1"/>
  <c r="AB41" i="1"/>
  <c r="AC41" i="1"/>
  <c r="AD41" i="1"/>
  <c r="AA62" i="1"/>
  <c r="AA61" i="1"/>
  <c r="AA60" i="1"/>
  <c r="AA59" i="1"/>
  <c r="AA58" i="1"/>
  <c r="AA57" i="1"/>
  <c r="AA56" i="1"/>
  <c r="AA55" i="1"/>
  <c r="AA54" i="1"/>
  <c r="AA53" i="1"/>
  <c r="AA52" i="1"/>
  <c r="AE50" i="1"/>
  <c r="AD47" i="1"/>
  <c r="AB46" i="1"/>
  <c r="AC46" i="1"/>
  <c r="AD44" i="1"/>
  <c r="AD43" i="1"/>
  <c r="AE39" i="1"/>
  <c r="Z62" i="1"/>
  <c r="Z61" i="1"/>
  <c r="Z60" i="1"/>
  <c r="Z59" i="1"/>
  <c r="Z58" i="1"/>
  <c r="Z57" i="1"/>
  <c r="Z56" i="1"/>
  <c r="Z55" i="1"/>
  <c r="Z54" i="1"/>
  <c r="Z53" i="1"/>
  <c r="Z52" i="1"/>
  <c r="AD50" i="1"/>
  <c r="AF48" i="1"/>
  <c r="AB47" i="1"/>
  <c r="AA44" i="1"/>
  <c r="AA43" i="1"/>
  <c r="AE41" i="1"/>
  <c r="AB50" i="1"/>
  <c r="AE48" i="1"/>
  <c r="AA47" i="1"/>
  <c r="AF46" i="1"/>
  <c r="AB45" i="1"/>
  <c r="AC45" i="1"/>
  <c r="Z44" i="1"/>
  <c r="Z43" i="1"/>
  <c r="AA41" i="1"/>
  <c r="AD38" i="1"/>
  <c r="AD37" i="1"/>
  <c r="AD36" i="1"/>
  <c r="AE28" i="1"/>
  <c r="AF28" i="1"/>
  <c r="AC38" i="1"/>
  <c r="AC37" i="1"/>
  <c r="AC36" i="1"/>
  <c r="AC35" i="1"/>
  <c r="AC34" i="1"/>
  <c r="AC33" i="1"/>
  <c r="AC32" i="1"/>
  <c r="AC31" i="1"/>
  <c r="AA30" i="1"/>
  <c r="AC29" i="1"/>
  <c r="AA26" i="1"/>
  <c r="AC25" i="1"/>
  <c r="AB38" i="1"/>
  <c r="AB37" i="1"/>
  <c r="AB36" i="1"/>
  <c r="AB35" i="1"/>
  <c r="AB34" i="1"/>
  <c r="AB33" i="1"/>
  <c r="AB32" i="1"/>
  <c r="AB31" i="1"/>
  <c r="AB29" i="1"/>
  <c r="AD28" i="1"/>
  <c r="AE27" i="1"/>
  <c r="AF27" i="1"/>
  <c r="Z26" i="1"/>
  <c r="AA38" i="1"/>
  <c r="AA37" i="1"/>
  <c r="AA36" i="1"/>
  <c r="AA35" i="1"/>
  <c r="AA34" i="1"/>
  <c r="AE30" i="1"/>
  <c r="AC28" i="1"/>
  <c r="Z38" i="1"/>
  <c r="Z37" i="1"/>
  <c r="Z36" i="1"/>
  <c r="Z35" i="1"/>
  <c r="Z34" i="1"/>
  <c r="Z33" i="1"/>
  <c r="Z32" i="1"/>
  <c r="Z31" i="1"/>
  <c r="AB28" i="1"/>
  <c r="AE26" i="1"/>
  <c r="AF26" i="1"/>
  <c r="AF30" i="1"/>
  <c r="AA28" i="1"/>
  <c r="AF38" i="1"/>
  <c r="AF37" i="1"/>
  <c r="AF36" i="1"/>
  <c r="AF35" i="1"/>
  <c r="AF34" i="1"/>
  <c r="AF33" i="1"/>
  <c r="AF32" i="1"/>
  <c r="AF31" i="1"/>
  <c r="AD30" i="1"/>
  <c r="AE29" i="1"/>
  <c r="AF29" i="1"/>
  <c r="Z28" i="1"/>
  <c r="AD26" i="1"/>
  <c r="AE25" i="1"/>
  <c r="AF25" i="1"/>
  <c r="Z25" i="1"/>
  <c r="S4" i="11"/>
  <c r="AB3" i="1"/>
  <c r="S3" i="11"/>
  <c r="AA3" i="1"/>
  <c r="Z24" i="1"/>
  <c r="Z23" i="1"/>
  <c r="Z22" i="1"/>
  <c r="Z21" i="1"/>
  <c r="Z20" i="1"/>
  <c r="Z19" i="1"/>
  <c r="Z18" i="1"/>
  <c r="Z17" i="1"/>
  <c r="Z16" i="1"/>
  <c r="Z15" i="1"/>
  <c r="Z14" i="1"/>
  <c r="Z13" i="1"/>
  <c r="Z12" i="1"/>
  <c r="Z11" i="1"/>
  <c r="Z10" i="1"/>
  <c r="Z9" i="1"/>
  <c r="Z8" i="1"/>
  <c r="Z7" i="1"/>
  <c r="Z6" i="1"/>
  <c r="P6" i="11"/>
  <c r="Z5" i="1"/>
  <c r="P5" i="11"/>
  <c r="Z4" i="1"/>
  <c r="P4" i="11"/>
  <c r="Z3" i="1"/>
  <c r="P3" i="11"/>
  <c r="O4" i="11"/>
  <c r="X3" i="11"/>
  <c r="O3" i="11"/>
  <c r="AF24" i="1"/>
  <c r="AF23" i="1"/>
  <c r="AF22" i="1"/>
  <c r="AF21" i="1"/>
  <c r="AF20" i="1"/>
  <c r="AF19" i="1"/>
  <c r="AF18" i="1"/>
  <c r="AF17" i="1"/>
  <c r="AF16" i="1"/>
  <c r="AF15" i="1"/>
  <c r="AF14" i="1"/>
  <c r="AF13" i="1"/>
  <c r="AF12" i="1"/>
  <c r="AF11" i="1"/>
  <c r="AF10" i="1"/>
  <c r="AF9" i="1"/>
  <c r="AF8" i="1"/>
  <c r="AF7" i="1"/>
  <c r="AF6" i="1"/>
  <c r="W6" i="11"/>
  <c r="B6" i="11"/>
  <c r="AF5" i="1"/>
  <c r="W5" i="11"/>
  <c r="AF4" i="1"/>
  <c r="W4" i="11"/>
  <c r="B4" i="11"/>
  <c r="AF3" i="1"/>
  <c r="AE24" i="1"/>
  <c r="AE23" i="1"/>
  <c r="AE22" i="1"/>
  <c r="AE21" i="1"/>
  <c r="AE20" i="1"/>
  <c r="AE19" i="1"/>
  <c r="AE18" i="1"/>
  <c r="AE17" i="1"/>
  <c r="AE16" i="1"/>
  <c r="AE15" i="1"/>
  <c r="AE14" i="1"/>
  <c r="AE13" i="1"/>
  <c r="AE12" i="1"/>
  <c r="AE11" i="1"/>
  <c r="AE10" i="1"/>
  <c r="AE9" i="1"/>
  <c r="AE8" i="1"/>
  <c r="AE7" i="1"/>
  <c r="AE6" i="1"/>
  <c r="AE5" i="1"/>
  <c r="AE4" i="1"/>
  <c r="AE3" i="1"/>
  <c r="U9" i="10"/>
  <c r="U5" i="10"/>
  <c r="AL5" i="10" s="1"/>
  <c r="U4" i="10"/>
  <c r="AL4" i="10" s="1"/>
  <c r="U3" i="10"/>
  <c r="AL3" i="10" s="1"/>
  <c r="U2" i="10"/>
  <c r="AL2" i="10" s="1"/>
  <c r="S112" i="10"/>
  <c r="S32" i="10"/>
  <c r="S96" i="10"/>
  <c r="S88" i="10"/>
  <c r="S24" i="10"/>
  <c r="S120" i="10"/>
  <c r="S48" i="10"/>
  <c r="S104" i="10"/>
  <c r="S144" i="10"/>
  <c r="S80" i="10"/>
  <c r="S16" i="10"/>
  <c r="S136" i="10"/>
  <c r="S7" i="10"/>
  <c r="S8" i="10"/>
  <c r="S56" i="10"/>
  <c r="S40" i="10"/>
  <c r="S72" i="10"/>
  <c r="S128" i="10"/>
  <c r="S143" i="10"/>
  <c r="S103" i="10"/>
  <c r="S63" i="10"/>
  <c r="S31" i="10"/>
  <c r="S150" i="10"/>
  <c r="S142" i="10"/>
  <c r="S134" i="10"/>
  <c r="S126" i="10"/>
  <c r="S118" i="10"/>
  <c r="S110" i="10"/>
  <c r="S102" i="10"/>
  <c r="S94" i="10"/>
  <c r="S86" i="10"/>
  <c r="S78" i="10"/>
  <c r="S70" i="10"/>
  <c r="S62" i="10"/>
  <c r="S54" i="10"/>
  <c r="S46" i="10"/>
  <c r="S38" i="10"/>
  <c r="S30" i="10"/>
  <c r="S22" i="10"/>
  <c r="S14" i="10"/>
  <c r="S135" i="10"/>
  <c r="S47" i="10"/>
  <c r="S149" i="10"/>
  <c r="S141" i="10"/>
  <c r="S133" i="10"/>
  <c r="S125" i="10"/>
  <c r="S117" i="10"/>
  <c r="S109" i="10"/>
  <c r="S101" i="10"/>
  <c r="S93" i="10"/>
  <c r="S85" i="10"/>
  <c r="S77" i="10"/>
  <c r="S69" i="10"/>
  <c r="S61" i="10"/>
  <c r="S53" i="10"/>
  <c r="S45" i="10"/>
  <c r="S37" i="10"/>
  <c r="S29" i="10"/>
  <c r="S21" i="10"/>
  <c r="S13" i="10"/>
  <c r="S151" i="10"/>
  <c r="S95" i="10"/>
  <c r="S23" i="10"/>
  <c r="S148" i="10"/>
  <c r="S140" i="10"/>
  <c r="S132" i="10"/>
  <c r="S124" i="10"/>
  <c r="S116" i="10"/>
  <c r="S108" i="10"/>
  <c r="S100" i="10"/>
  <c r="S92" i="10"/>
  <c r="S84" i="10"/>
  <c r="S76" i="10"/>
  <c r="S68" i="10"/>
  <c r="S60" i="10"/>
  <c r="S52" i="10"/>
  <c r="S44" i="10"/>
  <c r="S36" i="10"/>
  <c r="S28" i="10"/>
  <c r="S20" i="10"/>
  <c r="S12" i="10"/>
  <c r="S111" i="10"/>
  <c r="S71" i="10"/>
  <c r="S15" i="10"/>
  <c r="S131" i="10"/>
  <c r="S115" i="10"/>
  <c r="S107" i="10"/>
  <c r="S99" i="10"/>
  <c r="S91" i="10"/>
  <c r="S83" i="10"/>
  <c r="S75" i="10"/>
  <c r="S67" i="10"/>
  <c r="S59" i="10"/>
  <c r="S51" i="10"/>
  <c r="S43" i="10"/>
  <c r="S35" i="10"/>
  <c r="S27" i="10"/>
  <c r="S19" i="10"/>
  <c r="S11" i="10"/>
  <c r="S119" i="10"/>
  <c r="S79" i="10"/>
  <c r="S39" i="10"/>
  <c r="S147" i="10"/>
  <c r="S139" i="10"/>
  <c r="S123" i="10"/>
  <c r="S146" i="10"/>
  <c r="S138" i="10"/>
  <c r="S130" i="10"/>
  <c r="S122" i="10"/>
  <c r="S114" i="10"/>
  <c r="S106" i="10"/>
  <c r="S98" i="10"/>
  <c r="S90" i="10"/>
  <c r="S82" i="10"/>
  <c r="S74" i="10"/>
  <c r="S66" i="10"/>
  <c r="S58" i="10"/>
  <c r="S50" i="10"/>
  <c r="S42" i="10"/>
  <c r="S34" i="10"/>
  <c r="S26" i="10"/>
  <c r="S18" i="10"/>
  <c r="S10" i="10"/>
  <c r="S127" i="10"/>
  <c r="S87" i="10"/>
  <c r="S55" i="10"/>
  <c r="S145" i="10"/>
  <c r="S137" i="10"/>
  <c r="S129" i="10"/>
  <c r="S121" i="10"/>
  <c r="S113" i="10"/>
  <c r="S105" i="10"/>
  <c r="S97" i="10"/>
  <c r="S89" i="10"/>
  <c r="S81" i="10"/>
  <c r="S73" i="10"/>
  <c r="S65" i="10"/>
  <c r="S57" i="10"/>
  <c r="S49" i="10"/>
  <c r="S41" i="10"/>
  <c r="S33" i="10"/>
  <c r="S25" i="10"/>
  <c r="S17" i="10"/>
  <c r="AJ151" i="10"/>
  <c r="AC151" i="10" s="1"/>
  <c r="V151" i="10"/>
  <c r="Q151" i="10"/>
  <c r="P151" i="10"/>
  <c r="AJ150" i="10"/>
  <c r="AC150" i="10" s="1"/>
  <c r="AJ149" i="10"/>
  <c r="AB149" i="10" s="1"/>
  <c r="AJ148" i="10"/>
  <c r="AA148" i="10" s="1"/>
  <c r="AF148" i="10"/>
  <c r="AJ147" i="10"/>
  <c r="W147" i="10" s="1"/>
  <c r="AJ146" i="10"/>
  <c r="AC146" i="10" s="1"/>
  <c r="AF146" i="10"/>
  <c r="AJ145" i="10"/>
  <c r="AJ144" i="10"/>
  <c r="AB144" i="10" s="1"/>
  <c r="AJ143" i="10"/>
  <c r="AB143" i="10" s="1"/>
  <c r="V143" i="10"/>
  <c r="AJ142" i="10"/>
  <c r="AC142" i="10" s="1"/>
  <c r="Z142" i="10"/>
  <c r="AJ141" i="10"/>
  <c r="AB141" i="10" s="1"/>
  <c r="AJ140" i="10"/>
  <c r="AE140" i="10" s="1"/>
  <c r="P140" i="10"/>
  <c r="AJ139" i="10"/>
  <c r="AJ138" i="10"/>
  <c r="AC138" i="10" s="1"/>
  <c r="V138" i="10"/>
  <c r="AJ137" i="10"/>
  <c r="Z137" i="10" s="1"/>
  <c r="AJ136" i="10"/>
  <c r="X136" i="10" s="1"/>
  <c r="AJ135" i="10"/>
  <c r="AF135" i="10" s="1"/>
  <c r="AJ134" i="10"/>
  <c r="AC134" i="10" s="1"/>
  <c r="AJ133" i="10"/>
  <c r="AB133" i="10" s="1"/>
  <c r="AJ132" i="10"/>
  <c r="AE132" i="10" s="1"/>
  <c r="AJ131" i="10"/>
  <c r="AD131" i="10" s="1"/>
  <c r="AJ130" i="10"/>
  <c r="AC130" i="10" s="1"/>
  <c r="AJ129" i="10"/>
  <c r="Z129" i="10" s="1"/>
  <c r="AJ128" i="10"/>
  <c r="AA128" i="10" s="1"/>
  <c r="AJ127" i="10"/>
  <c r="AF127" i="10" s="1"/>
  <c r="AJ126" i="10"/>
  <c r="AC126" i="10" s="1"/>
  <c r="AJ125" i="10"/>
  <c r="AB125" i="10" s="1"/>
  <c r="AJ124" i="10"/>
  <c r="B124" i="10" s="1"/>
  <c r="AJ123" i="10"/>
  <c r="AD123" i="10" s="1"/>
  <c r="Q123" i="10"/>
  <c r="AJ122" i="10"/>
  <c r="AC122" i="10" s="1"/>
  <c r="AJ121" i="10"/>
  <c r="AE121" i="10" s="1"/>
  <c r="AJ120" i="10"/>
  <c r="AA120" i="10" s="1"/>
  <c r="AB120" i="10"/>
  <c r="Z120" i="10"/>
  <c r="AJ119" i="10"/>
  <c r="AE119" i="10" s="1"/>
  <c r="AF119" i="10"/>
  <c r="W119" i="10"/>
  <c r="AJ118" i="10"/>
  <c r="V118" i="10" s="1"/>
  <c r="AJ117" i="10"/>
  <c r="V117" i="10" s="1"/>
  <c r="AJ116" i="10"/>
  <c r="X116" i="10" s="1"/>
  <c r="AJ115" i="10"/>
  <c r="W115" i="10" s="1"/>
  <c r="AJ114" i="10"/>
  <c r="AJ113" i="10"/>
  <c r="AJ112" i="10"/>
  <c r="AF112" i="10" s="1"/>
  <c r="X112" i="10"/>
  <c r="AJ111" i="10"/>
  <c r="X111" i="10" s="1"/>
  <c r="AJ110" i="10"/>
  <c r="X110" i="10" s="1"/>
  <c r="AJ109" i="10"/>
  <c r="T109" i="10" s="1"/>
  <c r="AC109" i="10"/>
  <c r="AJ108" i="10"/>
  <c r="AE108" i="10" s="1"/>
  <c r="AJ107" i="10"/>
  <c r="Z107" i="10" s="1"/>
  <c r="AD107" i="10"/>
  <c r="AJ106" i="10"/>
  <c r="U106" i="10" s="1"/>
  <c r="AJ105" i="10"/>
  <c r="AB105" i="10" s="1"/>
  <c r="X105" i="10"/>
  <c r="U105" i="10"/>
  <c r="AJ104" i="10"/>
  <c r="AA104" i="10" s="1"/>
  <c r="AC104" i="10"/>
  <c r="X104" i="10"/>
  <c r="W104" i="10"/>
  <c r="T104" i="10"/>
  <c r="AJ103" i="10"/>
  <c r="AD103" i="10" s="1"/>
  <c r="AF103" i="10"/>
  <c r="T103" i="10"/>
  <c r="P103" i="10"/>
  <c r="AJ102" i="10"/>
  <c r="AF102" i="10" s="1"/>
  <c r="AJ101" i="10"/>
  <c r="AJ100" i="10"/>
  <c r="AE100" i="10" s="1"/>
  <c r="AD100" i="10"/>
  <c r="X100" i="10"/>
  <c r="AJ99" i="10"/>
  <c r="AF99" i="10" s="1"/>
  <c r="AD99" i="10"/>
  <c r="AB99" i="10"/>
  <c r="O99" i="10"/>
  <c r="B99" i="10"/>
  <c r="AJ98" i="10"/>
  <c r="AD98" i="10" s="1"/>
  <c r="AJ97" i="10"/>
  <c r="AB97" i="10" s="1"/>
  <c r="Z97" i="10"/>
  <c r="P97" i="10"/>
  <c r="O97" i="10"/>
  <c r="AJ96" i="10"/>
  <c r="AC96" i="10" s="1"/>
  <c r="Q96" i="10"/>
  <c r="O96" i="10"/>
  <c r="AJ95" i="10"/>
  <c r="AD95" i="10" s="1"/>
  <c r="AJ94" i="10"/>
  <c r="AF94" i="10" s="1"/>
  <c r="AJ93" i="10"/>
  <c r="AD93" i="10" s="1"/>
  <c r="AJ92" i="10"/>
  <c r="W92" i="10"/>
  <c r="AJ91" i="10"/>
  <c r="AB91" i="10" s="1"/>
  <c r="AF91" i="10"/>
  <c r="AD91" i="10"/>
  <c r="Z91" i="10"/>
  <c r="X91" i="10"/>
  <c r="W91" i="10"/>
  <c r="V91" i="10"/>
  <c r="T91" i="10"/>
  <c r="B91" i="10"/>
  <c r="AJ90" i="10"/>
  <c r="AJ89" i="10"/>
  <c r="AJ88" i="10"/>
  <c r="AA88" i="10" s="1"/>
  <c r="AJ87" i="10"/>
  <c r="AC87" i="10" s="1"/>
  <c r="AA87" i="10"/>
  <c r="Z87" i="10"/>
  <c r="AJ86" i="10"/>
  <c r="AB86" i="10" s="1"/>
  <c r="AJ85" i="10"/>
  <c r="AA85" i="10" s="1"/>
  <c r="AE85" i="10"/>
  <c r="T85" i="10"/>
  <c r="AJ84" i="10"/>
  <c r="AF84" i="10" s="1"/>
  <c r="Z84" i="10"/>
  <c r="AJ83" i="10"/>
  <c r="X83" i="10" s="1"/>
  <c r="AC83" i="10"/>
  <c r="AJ82" i="10"/>
  <c r="AF82" i="10" s="1"/>
  <c r="X82" i="10"/>
  <c r="T82" i="10"/>
  <c r="AJ81" i="10"/>
  <c r="AA81" i="10" s="1"/>
  <c r="AJ80" i="10"/>
  <c r="B80" i="10" s="1"/>
  <c r="AJ79" i="10"/>
  <c r="AJ78" i="10"/>
  <c r="AE78" i="10" s="1"/>
  <c r="AJ77" i="10"/>
  <c r="AA77" i="10" s="1"/>
  <c r="AJ76" i="10"/>
  <c r="AE76" i="10" s="1"/>
  <c r="AF76" i="10"/>
  <c r="X76" i="10"/>
  <c r="W76" i="10"/>
  <c r="B76" i="10"/>
  <c r="AJ75" i="10"/>
  <c r="AC75" i="10" s="1"/>
  <c r="AJ74" i="10"/>
  <c r="AF74" i="10" s="1"/>
  <c r="AJ73" i="10"/>
  <c r="W73" i="10" s="1"/>
  <c r="AJ72" i="10"/>
  <c r="AE72" i="10" s="1"/>
  <c r="AJ71" i="10"/>
  <c r="U71" i="10" s="1"/>
  <c r="AF71" i="10"/>
  <c r="AJ70" i="10"/>
  <c r="AJ69" i="10"/>
  <c r="O69" i="10" s="1"/>
  <c r="U69" i="10"/>
  <c r="AJ68" i="10"/>
  <c r="AA68" i="10" s="1"/>
  <c r="Q68" i="10"/>
  <c r="B68" i="10"/>
  <c r="AJ67" i="10"/>
  <c r="AE67" i="10" s="1"/>
  <c r="Z67" i="10"/>
  <c r="AJ66" i="10"/>
  <c r="AF66" i="10" s="1"/>
  <c r="AJ65" i="10"/>
  <c r="AF65" i="10" s="1"/>
  <c r="AB65" i="10"/>
  <c r="AJ64" i="10"/>
  <c r="U64" i="10" s="1"/>
  <c r="W64" i="10"/>
  <c r="AJ63" i="10"/>
  <c r="AF63" i="10" s="1"/>
  <c r="AJ62" i="10"/>
  <c r="AE62" i="10" s="1"/>
  <c r="Q62" i="10"/>
  <c r="AJ61" i="10"/>
  <c r="AC61" i="10" s="1"/>
  <c r="AJ60" i="10"/>
  <c r="AC60" i="10" s="1"/>
  <c r="AJ59" i="10"/>
  <c r="AF59" i="10" s="1"/>
  <c r="AJ58" i="10"/>
  <c r="AD58" i="10" s="1"/>
  <c r="AJ57" i="10"/>
  <c r="Z57" i="10" s="1"/>
  <c r="O57" i="10"/>
  <c r="AJ56" i="10"/>
  <c r="AF56" i="10" s="1"/>
  <c r="AJ55" i="10"/>
  <c r="AE55" i="10" s="1"/>
  <c r="AJ54" i="10"/>
  <c r="AE54" i="10" s="1"/>
  <c r="AJ53" i="10"/>
  <c r="AC53" i="10" s="1"/>
  <c r="AJ52" i="10"/>
  <c r="AF52" i="10" s="1"/>
  <c r="AJ51" i="10"/>
  <c r="AF51" i="10" s="1"/>
  <c r="X51" i="10"/>
  <c r="U51" i="10"/>
  <c r="AJ50" i="10"/>
  <c r="X50" i="10" s="1"/>
  <c r="O50" i="10"/>
  <c r="AJ49" i="10"/>
  <c r="AE49" i="10" s="1"/>
  <c r="AJ48" i="10"/>
  <c r="AF48" i="10" s="1"/>
  <c r="AJ47" i="10"/>
  <c r="AE47" i="10" s="1"/>
  <c r="AJ46" i="10"/>
  <c r="AF46" i="10" s="1"/>
  <c r="AJ45" i="10"/>
  <c r="AC45" i="10" s="1"/>
  <c r="AJ44" i="10"/>
  <c r="AF44" i="10" s="1"/>
  <c r="AD44" i="10"/>
  <c r="AC44" i="10"/>
  <c r="O44" i="10"/>
  <c r="AJ43" i="10"/>
  <c r="AE43" i="10" s="1"/>
  <c r="AJ42" i="10"/>
  <c r="X42" i="10" s="1"/>
  <c r="AJ41" i="10"/>
  <c r="X41" i="10" s="1"/>
  <c r="AJ40" i="10"/>
  <c r="W40" i="10" s="1"/>
  <c r="AC40" i="10"/>
  <c r="AJ39" i="10"/>
  <c r="O39" i="10" s="1"/>
  <c r="AJ38" i="10"/>
  <c r="AB38" i="10" s="1"/>
  <c r="W38" i="10"/>
  <c r="AJ37" i="10"/>
  <c r="AA37" i="10" s="1"/>
  <c r="AJ36" i="10"/>
  <c r="AE36" i="10" s="1"/>
  <c r="AJ35" i="10"/>
  <c r="AC35" i="10" s="1"/>
  <c r="AJ34" i="10"/>
  <c r="AB34" i="10" s="1"/>
  <c r="Q34" i="10"/>
  <c r="AJ33" i="10"/>
  <c r="AE33" i="10" s="1"/>
  <c r="AJ32" i="10"/>
  <c r="AF32" i="10" s="1"/>
  <c r="V32" i="10"/>
  <c r="Q32" i="10"/>
  <c r="AJ31" i="10"/>
  <c r="Z31" i="10" s="1"/>
  <c r="AF31" i="10"/>
  <c r="AE31" i="10"/>
  <c r="X31" i="10"/>
  <c r="W31" i="10"/>
  <c r="V31" i="10"/>
  <c r="U31" i="10"/>
  <c r="Q31" i="10"/>
  <c r="P31" i="10"/>
  <c r="AJ30" i="10"/>
  <c r="W30" i="10" s="1"/>
  <c r="AJ29" i="10"/>
  <c r="AA29" i="10" s="1"/>
  <c r="AJ28" i="10"/>
  <c r="AE28" i="10" s="1"/>
  <c r="T28" i="10"/>
  <c r="AJ27" i="10"/>
  <c r="AE27" i="10" s="1"/>
  <c r="AJ26" i="10"/>
  <c r="P26" i="10" s="1"/>
  <c r="AD26" i="10"/>
  <c r="O26" i="10"/>
  <c r="AJ25" i="10"/>
  <c r="X25" i="10" s="1"/>
  <c r="AF25" i="10"/>
  <c r="AA25" i="10"/>
  <c r="Z25" i="10"/>
  <c r="O25" i="10"/>
  <c r="AJ24" i="10"/>
  <c r="AF24" i="10" s="1"/>
  <c r="AJ23" i="10"/>
  <c r="AF23" i="10" s="1"/>
  <c r="AJ22" i="10"/>
  <c r="AF22" i="10" s="1"/>
  <c r="AJ21" i="10"/>
  <c r="AF21" i="10" s="1"/>
  <c r="AJ20" i="10"/>
  <c r="X20" i="10" s="1"/>
  <c r="AJ19" i="10"/>
  <c r="AJ18" i="10"/>
  <c r="U18" i="10" s="1"/>
  <c r="X18" i="10"/>
  <c r="B18" i="10"/>
  <c r="AJ17" i="10"/>
  <c r="V17" i="10" s="1"/>
  <c r="AJ16" i="10"/>
  <c r="AF16" i="10" s="1"/>
  <c r="AJ15" i="10"/>
  <c r="AF15" i="10" s="1"/>
  <c r="AJ14" i="10"/>
  <c r="AF14" i="10" s="1"/>
  <c r="U14" i="10"/>
  <c r="P14" i="10"/>
  <c r="AJ13" i="10"/>
  <c r="X13" i="10" s="1"/>
  <c r="AJ12" i="10"/>
  <c r="AB12" i="10" s="1"/>
  <c r="AC12" i="10"/>
  <c r="T12" i="10"/>
  <c r="AJ11" i="10"/>
  <c r="AF11" i="10" s="1"/>
  <c r="AJ10" i="10"/>
  <c r="X10" i="10" s="1"/>
  <c r="AJ9" i="10"/>
  <c r="X9" i="10" s="1"/>
  <c r="AJ8" i="10"/>
  <c r="X8" i="10" s="1"/>
  <c r="AJ7" i="10"/>
  <c r="AF7" i="10" s="1"/>
  <c r="AJ6" i="10"/>
  <c r="AE6" i="10" s="1"/>
  <c r="AJ5" i="10"/>
  <c r="AE5" i="10" s="1"/>
  <c r="AF5" i="10"/>
  <c r="AJ4" i="10"/>
  <c r="AA4" i="10" s="1"/>
  <c r="AJ3" i="10"/>
  <c r="AF3" i="10" s="1"/>
  <c r="AJ2" i="10"/>
  <c r="AC2" i="10" s="1"/>
  <c r="AL23" i="1" l="1"/>
  <c r="AL148" i="1"/>
  <c r="AL113" i="1"/>
  <c r="AL54" i="1"/>
  <c r="AL36" i="1"/>
  <c r="AL112" i="1"/>
  <c r="AL91" i="1"/>
  <c r="AL29" i="1"/>
  <c r="AL58" i="1"/>
  <c r="AL114" i="1"/>
  <c r="AL110" i="1"/>
  <c r="AL15" i="1"/>
  <c r="AL105" i="1"/>
  <c r="AL117" i="1"/>
  <c r="AL118" i="1"/>
  <c r="AL109" i="1"/>
  <c r="AL103" i="1"/>
  <c r="AL53" i="1"/>
  <c r="AL66" i="1"/>
  <c r="AL32" i="1"/>
  <c r="AL108" i="1"/>
  <c r="AL63" i="1"/>
  <c r="AL16" i="1"/>
  <c r="AL11" i="1"/>
  <c r="AL69" i="1"/>
  <c r="AL26" i="1"/>
  <c r="AL70" i="1"/>
  <c r="AL18" i="1"/>
  <c r="AL92" i="1"/>
  <c r="AL49" i="1"/>
  <c r="AL75" i="1"/>
  <c r="AL14" i="1"/>
  <c r="AL25" i="1"/>
  <c r="AL123" i="1"/>
  <c r="AL147" i="1"/>
  <c r="AL95" i="1"/>
  <c r="AL131" i="1"/>
  <c r="AL150" i="1"/>
  <c r="AL93" i="1"/>
  <c r="AL127" i="1"/>
  <c r="AL100" i="1"/>
  <c r="AL96" i="1"/>
  <c r="AL22" i="1"/>
  <c r="AL55" i="1"/>
  <c r="AL83" i="1"/>
  <c r="AL19" i="1"/>
  <c r="AL120" i="1"/>
  <c r="AL31" i="1"/>
  <c r="AL48" i="1"/>
  <c r="AL21" i="1"/>
  <c r="AL42" i="1"/>
  <c r="AL64" i="1"/>
  <c r="AL86" i="1"/>
  <c r="AL90" i="1"/>
  <c r="AL94" i="1"/>
  <c r="AL102" i="1"/>
  <c r="AL106" i="1"/>
  <c r="AL37" i="1"/>
  <c r="AL50" i="1"/>
  <c r="AL57" i="1"/>
  <c r="AL61" i="1"/>
  <c r="AL68" i="1"/>
  <c r="AL78" i="1"/>
  <c r="AL144" i="1"/>
  <c r="AL12" i="1"/>
  <c r="AL20" i="1"/>
  <c r="AL27" i="1"/>
  <c r="AL30" i="1"/>
  <c r="AL38" i="1"/>
  <c r="AL62" i="1"/>
  <c r="AL65" i="1"/>
  <c r="AL76" i="1"/>
  <c r="AL132" i="1"/>
  <c r="AL111" i="1"/>
  <c r="AL142" i="1"/>
  <c r="AL72" i="1"/>
  <c r="AL89" i="1"/>
  <c r="AL129" i="1"/>
  <c r="AL45" i="1"/>
  <c r="AL85" i="1"/>
  <c r="AL107" i="1"/>
  <c r="AL116" i="1"/>
  <c r="AL119" i="1"/>
  <c r="AL140" i="1"/>
  <c r="AL139" i="1"/>
  <c r="AL151" i="1"/>
  <c r="AL101" i="1"/>
  <c r="AL138" i="1"/>
  <c r="AL34" i="1"/>
  <c r="AL97" i="1"/>
  <c r="AL124" i="1"/>
  <c r="AL143" i="1"/>
  <c r="AL122" i="1"/>
  <c r="AL149" i="1"/>
  <c r="AL99" i="1"/>
  <c r="AL130" i="1"/>
  <c r="AL135" i="1"/>
  <c r="AL146" i="1"/>
  <c r="AL125" i="1"/>
  <c r="AL136" i="1"/>
  <c r="AL43" i="1"/>
  <c r="AL47" i="1"/>
  <c r="AL128" i="1"/>
  <c r="AL145" i="1"/>
  <c r="AL141" i="1"/>
  <c r="AL121" i="1"/>
  <c r="AL126" i="1"/>
  <c r="AL134" i="1"/>
  <c r="AL28" i="1"/>
  <c r="AL82" i="1"/>
  <c r="AL71" i="1"/>
  <c r="AL17" i="1"/>
  <c r="AL39" i="1"/>
  <c r="AL77" i="1"/>
  <c r="AL84" i="1"/>
  <c r="AL104" i="1"/>
  <c r="AL115" i="1"/>
  <c r="AL81" i="1"/>
  <c r="AL87" i="1"/>
  <c r="AL133" i="1"/>
  <c r="AL24" i="1"/>
  <c r="AL41" i="1"/>
  <c r="AL74" i="1"/>
  <c r="AL98" i="1"/>
  <c r="AL73" i="1"/>
  <c r="AL40" i="1"/>
  <c r="AL137" i="1"/>
  <c r="AL33" i="1"/>
  <c r="AL46" i="1"/>
  <c r="AL80" i="1"/>
  <c r="AL51" i="1"/>
  <c r="AL44" i="1"/>
  <c r="AL88" i="1"/>
  <c r="AL52" i="1"/>
  <c r="AL35" i="1"/>
  <c r="AL59" i="1"/>
  <c r="AL67" i="1"/>
  <c r="AL56" i="1"/>
  <c r="AL13" i="1"/>
  <c r="AL79" i="1"/>
  <c r="AL60" i="1"/>
  <c r="AI8" i="1"/>
  <c r="A8" i="1" s="1"/>
  <c r="A8" i="11" s="1"/>
  <c r="AI144" i="1"/>
  <c r="A144" i="1" s="1"/>
  <c r="A144" i="11" s="1"/>
  <c r="AI106" i="1"/>
  <c r="A106" i="1" s="1"/>
  <c r="A106" i="11" s="1"/>
  <c r="AI111" i="1"/>
  <c r="A111" i="1" s="1"/>
  <c r="T61" i="1"/>
  <c r="T58" i="1"/>
  <c r="T76" i="1"/>
  <c r="AI76" i="1" s="1"/>
  <c r="A76" i="1" s="1"/>
  <c r="T23" i="1"/>
  <c r="T69" i="1"/>
  <c r="AI69" i="1" s="1"/>
  <c r="T77" i="1"/>
  <c r="AI77" i="1"/>
  <c r="A77" i="1" s="1"/>
  <c r="T137" i="1"/>
  <c r="T6" i="1"/>
  <c r="T60" i="1"/>
  <c r="T37" i="1"/>
  <c r="AI37" i="1"/>
  <c r="A37" i="1" s="1"/>
  <c r="T142" i="1"/>
  <c r="AI142" i="1" s="1"/>
  <c r="T107" i="1"/>
  <c r="AI107" i="1" s="1"/>
  <c r="T143" i="1"/>
  <c r="AI143" i="1" s="1"/>
  <c r="T113" i="1"/>
  <c r="AI113" i="1" s="1"/>
  <c r="A113" i="1" s="1"/>
  <c r="A113" i="11" s="1"/>
  <c r="T123" i="1"/>
  <c r="T15" i="1"/>
  <c r="T134" i="1"/>
  <c r="T44" i="1"/>
  <c r="AI44" i="1" s="1"/>
  <c r="A44" i="1" s="1"/>
  <c r="T88" i="1"/>
  <c r="AI88" i="1" s="1"/>
  <c r="T100" i="1"/>
  <c r="T22" i="1"/>
  <c r="AI35" i="1"/>
  <c r="A35" i="1" s="1"/>
  <c r="T35" i="1"/>
  <c r="T63" i="1"/>
  <c r="T71" i="1"/>
  <c r="T12" i="1"/>
  <c r="T20" i="1"/>
  <c r="AI20" i="1" s="1"/>
  <c r="A20" i="1" s="1"/>
  <c r="A20" i="11" s="1"/>
  <c r="AI30" i="1"/>
  <c r="A30" i="1" s="1"/>
  <c r="T30" i="1"/>
  <c r="T89" i="1"/>
  <c r="AI89" i="1" s="1"/>
  <c r="A89" i="1" s="1"/>
  <c r="T25" i="1"/>
  <c r="AI25" i="1" s="1"/>
  <c r="A25" i="1" s="1"/>
  <c r="T140" i="1"/>
  <c r="AI140" i="1" s="1"/>
  <c r="A140" i="1" s="1"/>
  <c r="A140" i="11" s="1"/>
  <c r="AI139" i="1"/>
  <c r="A139" i="1" s="1"/>
  <c r="T139" i="1"/>
  <c r="T54" i="1"/>
  <c r="T101" i="1"/>
  <c r="AI101" i="1" s="1"/>
  <c r="A101" i="1" s="1"/>
  <c r="A101" i="11" s="1"/>
  <c r="T34" i="1"/>
  <c r="AI34" i="1" s="1"/>
  <c r="A34" i="1" s="1"/>
  <c r="T122" i="1"/>
  <c r="T146" i="1"/>
  <c r="T127" i="1"/>
  <c r="T28" i="1"/>
  <c r="AI28" i="1" s="1"/>
  <c r="A28" i="1" s="1"/>
  <c r="T133" i="1"/>
  <c r="T40" i="1"/>
  <c r="T49" i="1"/>
  <c r="AI49" i="1" s="1"/>
  <c r="T91" i="1"/>
  <c r="T8" i="1"/>
  <c r="T74" i="1"/>
  <c r="T13" i="1"/>
  <c r="T51" i="1"/>
  <c r="T86" i="1"/>
  <c r="T3" i="1"/>
  <c r="T57" i="1"/>
  <c r="T27" i="1"/>
  <c r="AI27" i="1" s="1"/>
  <c r="A27" i="1" s="1"/>
  <c r="T32" i="1"/>
  <c r="T4" i="1"/>
  <c r="T147" i="1"/>
  <c r="AI147" i="1" s="1"/>
  <c r="T105" i="1"/>
  <c r="T45" i="1"/>
  <c r="T116" i="1"/>
  <c r="AI119" i="1"/>
  <c r="A119" i="1" s="1"/>
  <c r="T119" i="1"/>
  <c r="T117" i="1"/>
  <c r="AI117" i="1" s="1"/>
  <c r="A117" i="1" s="1"/>
  <c r="T99" i="1"/>
  <c r="AI99" i="1" s="1"/>
  <c r="A99" i="1" s="1"/>
  <c r="T109" i="1"/>
  <c r="T136" i="1"/>
  <c r="AI136" i="1" s="1"/>
  <c r="A136" i="1" s="1"/>
  <c r="T148" i="1"/>
  <c r="AI148" i="1" s="1"/>
  <c r="A148" i="1" s="1"/>
  <c r="A148" i="11" s="1"/>
  <c r="T126" i="1"/>
  <c r="T87" i="1"/>
  <c r="AI87" i="1" s="1"/>
  <c r="T108" i="1"/>
  <c r="AI108" i="1" s="1"/>
  <c r="T144" i="1"/>
  <c r="T59" i="1"/>
  <c r="T81" i="1"/>
  <c r="T36" i="1"/>
  <c r="AI36" i="1" s="1"/>
  <c r="A36" i="1" s="1"/>
  <c r="T80" i="1"/>
  <c r="T21" i="1"/>
  <c r="AI21" i="1" s="1"/>
  <c r="A21" i="1" s="1"/>
  <c r="A21" i="11" s="1"/>
  <c r="T29" i="1"/>
  <c r="T42" i="1"/>
  <c r="AI38" i="1"/>
  <c r="A38" i="1" s="1"/>
  <c r="T38" i="1"/>
  <c r="T65" i="1"/>
  <c r="T110" i="1"/>
  <c r="AI110" i="1" s="1"/>
  <c r="T95" i="1"/>
  <c r="AI95" i="1" s="1"/>
  <c r="T151" i="1"/>
  <c r="T114" i="1"/>
  <c r="T43" i="1"/>
  <c r="AI14" i="1"/>
  <c r="A14" i="1" s="1"/>
  <c r="T14" i="1"/>
  <c r="T66" i="1"/>
  <c r="AI66" i="1" s="1"/>
  <c r="A66" i="1" s="1"/>
  <c r="T64" i="1"/>
  <c r="T129" i="1"/>
  <c r="T9" i="1"/>
  <c r="AI9" i="1" s="1"/>
  <c r="A9" i="1" s="1"/>
  <c r="T39" i="1"/>
  <c r="T52" i="1"/>
  <c r="T112" i="1"/>
  <c r="AI112" i="1" s="1"/>
  <c r="AI11" i="1"/>
  <c r="A11" i="1" s="1"/>
  <c r="T11" i="1"/>
  <c r="T19" i="1"/>
  <c r="T16" i="1"/>
  <c r="AI16" i="1" s="1"/>
  <c r="T31" i="1"/>
  <c r="T120" i="1"/>
  <c r="AI120" i="1" s="1"/>
  <c r="A120" i="1" s="1"/>
  <c r="T94" i="1"/>
  <c r="AI94" i="1" s="1"/>
  <c r="T102" i="1"/>
  <c r="AI102" i="1" s="1"/>
  <c r="T50" i="1"/>
  <c r="T124" i="1"/>
  <c r="AI130" i="1"/>
  <c r="A130" i="1" s="1"/>
  <c r="T130" i="1"/>
  <c r="T118" i="1"/>
  <c r="T47" i="1"/>
  <c r="AI47" i="1"/>
  <c r="A47" i="1" s="1"/>
  <c r="T75" i="1"/>
  <c r="T149" i="1"/>
  <c r="T5" i="1"/>
  <c r="T92" i="1"/>
  <c r="AI92" i="1" s="1"/>
  <c r="T96" i="1"/>
  <c r="AI96" i="1" s="1"/>
  <c r="T104" i="1"/>
  <c r="AI104" i="1" s="1"/>
  <c r="T26" i="1"/>
  <c r="T70" i="1"/>
  <c r="AI70" i="1"/>
  <c r="A70" i="1" s="1"/>
  <c r="T83" i="1"/>
  <c r="T67" i="1"/>
  <c r="T41" i="1"/>
  <c r="T53" i="1"/>
  <c r="AI53" i="1"/>
  <c r="A53" i="1" s="1"/>
  <c r="T90" i="1"/>
  <c r="AI90" i="1" s="1"/>
  <c r="T18" i="1"/>
  <c r="T68" i="1"/>
  <c r="T78" i="1"/>
  <c r="AI78" i="1" s="1"/>
  <c r="A78" i="1" s="1"/>
  <c r="T132" i="1"/>
  <c r="AI132" i="1"/>
  <c r="A132" i="1" s="1"/>
  <c r="T111" i="1"/>
  <c r="T93" i="1"/>
  <c r="T85" i="1"/>
  <c r="T125" i="1"/>
  <c r="AI125" i="1"/>
  <c r="A125" i="1" s="1"/>
  <c r="T103" i="1"/>
  <c r="AI103" i="1" s="1"/>
  <c r="T128" i="1"/>
  <c r="T145" i="1"/>
  <c r="T141" i="1"/>
  <c r="AI141" i="1" s="1"/>
  <c r="T17" i="1"/>
  <c r="T73" i="1"/>
  <c r="T84" i="1"/>
  <c r="AI84" i="1" s="1"/>
  <c r="T115" i="1"/>
  <c r="AI115" i="1"/>
  <c r="A115" i="1" s="1"/>
  <c r="T55" i="1"/>
  <c r="T79" i="1"/>
  <c r="T82" i="1"/>
  <c r="AI82" i="1"/>
  <c r="T24" i="1"/>
  <c r="AI24" i="1" s="1"/>
  <c r="T33" i="1"/>
  <c r="T46" i="1"/>
  <c r="AI46" i="1" s="1"/>
  <c r="A46" i="1" s="1"/>
  <c r="T48" i="1"/>
  <c r="AI48" i="1"/>
  <c r="A48" i="1" s="1"/>
  <c r="T56" i="1"/>
  <c r="AI56" i="1"/>
  <c r="A56" i="1" s="1"/>
  <c r="T98" i="1"/>
  <c r="AI98" i="1" s="1"/>
  <c r="T106" i="1"/>
  <c r="T10" i="1"/>
  <c r="AI10" i="1"/>
  <c r="A10" i="1" s="1"/>
  <c r="T62" i="1"/>
  <c r="AI62" i="1" s="1"/>
  <c r="A62" i="1" s="1"/>
  <c r="T72" i="1"/>
  <c r="T131" i="1"/>
  <c r="T138" i="1"/>
  <c r="AI138" i="1" s="1"/>
  <c r="T97" i="1"/>
  <c r="AI97" i="1" s="1"/>
  <c r="AI149" i="1"/>
  <c r="T7" i="1"/>
  <c r="T135" i="1"/>
  <c r="AI150" i="1"/>
  <c r="T150" i="1"/>
  <c r="T121" i="1"/>
  <c r="T6" i="11"/>
  <c r="T5" i="11"/>
  <c r="S5" i="11"/>
  <c r="B5" i="11"/>
  <c r="A111" i="11"/>
  <c r="AK89" i="1"/>
  <c r="AM89" i="1"/>
  <c r="AN89" i="1"/>
  <c r="A89" i="11"/>
  <c r="AI135" i="1"/>
  <c r="A135" i="1" s="1"/>
  <c r="AN101" i="1"/>
  <c r="AM101" i="1"/>
  <c r="AK99" i="1"/>
  <c r="AN99" i="1"/>
  <c r="A99" i="11"/>
  <c r="AM99" i="1"/>
  <c r="AI57" i="1"/>
  <c r="A57" i="1" s="1"/>
  <c r="AI61" i="1"/>
  <c r="A61" i="1" s="1"/>
  <c r="AI74" i="1"/>
  <c r="A74" i="1" s="1"/>
  <c r="AI75" i="1"/>
  <c r="A75" i="1" s="1"/>
  <c r="AN8" i="1"/>
  <c r="AI19" i="1"/>
  <c r="A19" i="1" s="1"/>
  <c r="AI32" i="1"/>
  <c r="A32" i="1" s="1"/>
  <c r="AI81" i="1"/>
  <c r="A81" i="1" s="1"/>
  <c r="AI80" i="1"/>
  <c r="A80" i="1" s="1"/>
  <c r="AM144" i="1"/>
  <c r="AI22" i="1"/>
  <c r="A22" i="1" s="1"/>
  <c r="AI54" i="1"/>
  <c r="A54" i="1" s="1"/>
  <c r="AI58" i="1"/>
  <c r="A58" i="1" s="1"/>
  <c r="AI39" i="1"/>
  <c r="A39" i="1" s="1"/>
  <c r="AI64" i="1"/>
  <c r="A64" i="1" s="1"/>
  <c r="AI68" i="1"/>
  <c r="A68" i="1" s="1"/>
  <c r="AI71" i="1"/>
  <c r="A71" i="1" s="1"/>
  <c r="AI31" i="1"/>
  <c r="A31" i="1" s="1"/>
  <c r="AI17" i="1"/>
  <c r="A17" i="1" s="1"/>
  <c r="AI29" i="1"/>
  <c r="A29" i="1" s="1"/>
  <c r="AI33" i="1"/>
  <c r="A33" i="1" s="1"/>
  <c r="AI41" i="1"/>
  <c r="A41" i="1" s="1"/>
  <c r="AI42" i="1"/>
  <c r="A42" i="1" s="1"/>
  <c r="AI129" i="1"/>
  <c r="A129" i="1" s="1"/>
  <c r="AI116" i="1"/>
  <c r="A116" i="1" s="1"/>
  <c r="AI26" i="1"/>
  <c r="A26" i="1" s="1"/>
  <c r="AI55" i="1"/>
  <c r="A55" i="1" s="1"/>
  <c r="AI59" i="1"/>
  <c r="A59" i="1" s="1"/>
  <c r="AI50" i="1"/>
  <c r="A50" i="1" s="1"/>
  <c r="AI40" i="1"/>
  <c r="A40" i="1" s="1"/>
  <c r="AI118" i="1"/>
  <c r="A118" i="1" s="1"/>
  <c r="AI123" i="1"/>
  <c r="A123" i="1" s="1"/>
  <c r="AI137" i="1"/>
  <c r="A137" i="1" s="1"/>
  <c r="AI128" i="1"/>
  <c r="A128" i="1" s="1"/>
  <c r="AI45" i="1"/>
  <c r="A45" i="1" s="1"/>
  <c r="AI43" i="1"/>
  <c r="A43" i="1" s="1"/>
  <c r="AI7" i="1"/>
  <c r="A7" i="1" s="1"/>
  <c r="AI15" i="1"/>
  <c r="A15" i="1" s="1"/>
  <c r="AI23" i="1"/>
  <c r="A23" i="1" s="1"/>
  <c r="AI73" i="1"/>
  <c r="A73" i="1" s="1"/>
  <c r="AI67" i="1"/>
  <c r="A67" i="1" s="1"/>
  <c r="AI72" i="1"/>
  <c r="A72" i="1" s="1"/>
  <c r="AI126" i="1"/>
  <c r="A126" i="1" s="1"/>
  <c r="AI133" i="1"/>
  <c r="A133" i="1" s="1"/>
  <c r="AI124" i="1"/>
  <c r="A124" i="1" s="1"/>
  <c r="AM148" i="1"/>
  <c r="AI52" i="1"/>
  <c r="A52" i="1" s="1"/>
  <c r="AI60" i="1"/>
  <c r="A60" i="1" s="1"/>
  <c r="AI63" i="1"/>
  <c r="A63" i="1" s="1"/>
  <c r="AI65" i="1"/>
  <c r="A65" i="1" s="1"/>
  <c r="AI79" i="1"/>
  <c r="A79" i="1" s="1"/>
  <c r="AI127" i="1"/>
  <c r="A127" i="1" s="1"/>
  <c r="AI121" i="1"/>
  <c r="A121" i="1" s="1"/>
  <c r="AI5" i="10"/>
  <c r="AM5" i="10" s="1"/>
  <c r="AN5" i="10" s="1"/>
  <c r="A5" i="10" s="1"/>
  <c r="T14" i="10"/>
  <c r="AL14" i="10" s="1"/>
  <c r="P25" i="10"/>
  <c r="AD28" i="10"/>
  <c r="V44" i="10"/>
  <c r="AD56" i="10"/>
  <c r="AC82" i="10"/>
  <c r="AD87" i="10"/>
  <c r="U97" i="10"/>
  <c r="P99" i="10"/>
  <c r="AE99" i="10"/>
  <c r="AF100" i="10"/>
  <c r="V103" i="10"/>
  <c r="B104" i="10"/>
  <c r="Z135" i="10"/>
  <c r="O146" i="10"/>
  <c r="O151" i="10"/>
  <c r="B87" i="10"/>
  <c r="AC97" i="10"/>
  <c r="U99" i="10"/>
  <c r="B100" i="10"/>
  <c r="X103" i="10"/>
  <c r="P107" i="10"/>
  <c r="B132" i="10"/>
  <c r="P27" i="10"/>
  <c r="V27" i="10"/>
  <c r="O38" i="10"/>
  <c r="AB50" i="10"/>
  <c r="Q54" i="10"/>
  <c r="O72" i="10"/>
  <c r="B82" i="10"/>
  <c r="P87" i="10"/>
  <c r="AD97" i="10"/>
  <c r="X99" i="10"/>
  <c r="O100" i="10"/>
  <c r="Z103" i="10"/>
  <c r="Q107" i="10"/>
  <c r="AD110" i="10"/>
  <c r="W132" i="10"/>
  <c r="T151" i="10"/>
  <c r="O27" i="10"/>
  <c r="W103" i="10"/>
  <c r="O30" i="10"/>
  <c r="Z27" i="10"/>
  <c r="T38" i="10"/>
  <c r="V54" i="10"/>
  <c r="U87" i="10"/>
  <c r="Z99" i="10"/>
  <c r="Q100" i="10"/>
  <c r="B103" i="10"/>
  <c r="AA103" i="10"/>
  <c r="U107" i="10"/>
  <c r="T128" i="10"/>
  <c r="Q99" i="10"/>
  <c r="Z30" i="10"/>
  <c r="P82" i="10"/>
  <c r="B26" i="10"/>
  <c r="AC27" i="10"/>
  <c r="AD30" i="10"/>
  <c r="AD31" i="10"/>
  <c r="O34" i="10"/>
  <c r="U38" i="10"/>
  <c r="AF43" i="10"/>
  <c r="AE46" i="10"/>
  <c r="P51" i="10"/>
  <c r="Z54" i="10"/>
  <c r="AC59" i="10"/>
  <c r="Q82" i="10"/>
  <c r="X87" i="10"/>
  <c r="AA99" i="10"/>
  <c r="W100" i="10"/>
  <c r="O103" i="10"/>
  <c r="AE103" i="10"/>
  <c r="AC107" i="10"/>
  <c r="Z128" i="10"/>
  <c r="AD133" i="10"/>
  <c r="AD12" i="10"/>
  <c r="W14" i="10"/>
  <c r="Z18" i="10"/>
  <c r="O22" i="10"/>
  <c r="T25" i="10"/>
  <c r="Q26" i="10"/>
  <c r="W28" i="10"/>
  <c r="Q29" i="10"/>
  <c r="AA31" i="10"/>
  <c r="W32" i="10"/>
  <c r="U50" i="10"/>
  <c r="AB51" i="10"/>
  <c r="AB54" i="10"/>
  <c r="T58" i="10"/>
  <c r="X64" i="10"/>
  <c r="Q66" i="10"/>
  <c r="T68" i="10"/>
  <c r="B74" i="10"/>
  <c r="O76" i="10"/>
  <c r="Z76" i="10"/>
  <c r="O77" i="10"/>
  <c r="AD82" i="10"/>
  <c r="O85" i="10"/>
  <c r="O87" i="10"/>
  <c r="AF87" i="10"/>
  <c r="O91" i="10"/>
  <c r="AA91" i="10"/>
  <c r="T93" i="10"/>
  <c r="T96" i="10"/>
  <c r="T97" i="10"/>
  <c r="AE97" i="10"/>
  <c r="AB104" i="10"/>
  <c r="AD105" i="10"/>
  <c r="T107" i="10"/>
  <c r="AF107" i="10"/>
  <c r="O110" i="10"/>
  <c r="Z112" i="10"/>
  <c r="AD120" i="10"/>
  <c r="Z126" i="10"/>
  <c r="W128" i="10"/>
  <c r="O132" i="10"/>
  <c r="V134" i="10"/>
  <c r="AE142" i="10"/>
  <c r="P146" i="10"/>
  <c r="AD149" i="10"/>
  <c r="U151" i="10"/>
  <c r="U28" i="10"/>
  <c r="AE12" i="10"/>
  <c r="AE14" i="10"/>
  <c r="AA18" i="10"/>
  <c r="U22" i="10"/>
  <c r="W25" i="10"/>
  <c r="Z26" i="10"/>
  <c r="X28" i="10"/>
  <c r="T29" i="10"/>
  <c r="B31" i="10"/>
  <c r="AB31" i="10"/>
  <c r="Z32" i="10"/>
  <c r="AA50" i="10"/>
  <c r="AC51" i="10"/>
  <c r="AE58" i="10"/>
  <c r="AD66" i="10"/>
  <c r="X68" i="10"/>
  <c r="AA71" i="10"/>
  <c r="AC74" i="10"/>
  <c r="P76" i="10"/>
  <c r="AA76" i="10"/>
  <c r="T77" i="10"/>
  <c r="P91" i="10"/>
  <c r="AC91" i="10"/>
  <c r="U93" i="10"/>
  <c r="W96" i="10"/>
  <c r="U146" i="10"/>
  <c r="AB2" i="10"/>
  <c r="AF10" i="10"/>
  <c r="AF12" i="10"/>
  <c r="AE22" i="10"/>
  <c r="B28" i="10"/>
  <c r="Z28" i="10"/>
  <c r="AD29" i="10"/>
  <c r="AB32" i="10"/>
  <c r="W39" i="10"/>
  <c r="O65" i="10"/>
  <c r="AB68" i="10"/>
  <c r="Q76" i="10"/>
  <c r="AB76" i="10"/>
  <c r="AF77" i="10"/>
  <c r="B88" i="10"/>
  <c r="AD96" i="10"/>
  <c r="V97" i="10"/>
  <c r="O98" i="10"/>
  <c r="O102" i="10"/>
  <c r="O104" i="10"/>
  <c r="AD104" i="10"/>
  <c r="V106" i="10"/>
  <c r="W107" i="10"/>
  <c r="Q108" i="10"/>
  <c r="B127" i="10"/>
  <c r="Z132" i="10"/>
  <c r="V146" i="10"/>
  <c r="B148" i="10"/>
  <c r="W151" i="10"/>
  <c r="AD2" i="10"/>
  <c r="O28" i="10"/>
  <c r="AA28" i="10"/>
  <c r="AE29" i="10"/>
  <c r="AE32" i="10"/>
  <c r="AC37" i="10"/>
  <c r="X39" i="10"/>
  <c r="B56" i="10"/>
  <c r="P59" i="10"/>
  <c r="U65" i="10"/>
  <c r="Q67" i="10"/>
  <c r="AC68" i="10"/>
  <c r="O75" i="10"/>
  <c r="T76" i="10"/>
  <c r="AC76" i="10"/>
  <c r="W87" i="10"/>
  <c r="AC88" i="10"/>
  <c r="U91" i="10"/>
  <c r="AL91" i="10" s="1"/>
  <c r="AE91" i="10"/>
  <c r="AD94" i="10"/>
  <c r="AF96" i="10"/>
  <c r="X97" i="10"/>
  <c r="AF98" i="10"/>
  <c r="W102" i="10"/>
  <c r="Q104" i="10"/>
  <c r="AF104" i="10"/>
  <c r="Z106" i="10"/>
  <c r="X107" i="10"/>
  <c r="T108" i="10"/>
  <c r="V111" i="10"/>
  <c r="O127" i="10"/>
  <c r="AC132" i="10"/>
  <c r="AA140" i="10"/>
  <c r="AF143" i="10"/>
  <c r="X146" i="10"/>
  <c r="T148" i="10"/>
  <c r="B151" i="10"/>
  <c r="X151" i="10"/>
  <c r="T20" i="10"/>
  <c r="P28" i="10"/>
  <c r="AB28" i="10"/>
  <c r="T59" i="10"/>
  <c r="T63" i="10"/>
  <c r="W65" i="10"/>
  <c r="V75" i="10"/>
  <c r="U76" i="10"/>
  <c r="AD76" i="10"/>
  <c r="Z78" i="10"/>
  <c r="B84" i="10"/>
  <c r="O86" i="10"/>
  <c r="AA107" i="10"/>
  <c r="W111" i="10"/>
  <c r="O120" i="10"/>
  <c r="X127" i="10"/>
  <c r="AD146" i="10"/>
  <c r="X148" i="10"/>
  <c r="Z151" i="10"/>
  <c r="O12" i="10"/>
  <c r="AF20" i="10"/>
  <c r="Q28" i="10"/>
  <c r="AC28" i="10"/>
  <c r="AB40" i="10"/>
  <c r="Q51" i="10"/>
  <c r="AB59" i="10"/>
  <c r="Z63" i="10"/>
  <c r="X65" i="10"/>
  <c r="T69" i="10"/>
  <c r="AE75" i="10"/>
  <c r="V76" i="10"/>
  <c r="AF78" i="10"/>
  <c r="O84" i="10"/>
  <c r="T86" i="10"/>
  <c r="B97" i="10"/>
  <c r="AA97" i="10"/>
  <c r="U104" i="10"/>
  <c r="AL104" i="10" s="1"/>
  <c r="B105" i="10"/>
  <c r="B107" i="10"/>
  <c r="AB107" i="10"/>
  <c r="Z109" i="10"/>
  <c r="AA111" i="10"/>
  <c r="AD116" i="10"/>
  <c r="T120" i="10"/>
  <c r="Z127" i="10"/>
  <c r="Q131" i="10"/>
  <c r="Z133" i="10"/>
  <c r="O137" i="10"/>
  <c r="U141" i="10"/>
  <c r="AE146" i="10"/>
  <c r="Z148" i="10"/>
  <c r="W95" i="10"/>
  <c r="O88" i="10"/>
  <c r="X95" i="10"/>
  <c r="Q98" i="10"/>
  <c r="X119" i="10"/>
  <c r="U130" i="10"/>
  <c r="Z12" i="10"/>
  <c r="Q14" i="10"/>
  <c r="O16" i="10"/>
  <c r="T17" i="10"/>
  <c r="W18" i="10"/>
  <c r="B25" i="10"/>
  <c r="AC25" i="10"/>
  <c r="AB26" i="10"/>
  <c r="AA27" i="10"/>
  <c r="AC30" i="10"/>
  <c r="T31" i="10"/>
  <c r="AL31" i="10" s="1"/>
  <c r="AC31" i="10"/>
  <c r="X34" i="10"/>
  <c r="O37" i="10"/>
  <c r="AA39" i="10"/>
  <c r="AF40" i="10"/>
  <c r="B44" i="10"/>
  <c r="AE44" i="10"/>
  <c r="Q46" i="10"/>
  <c r="P47" i="10"/>
  <c r="P50" i="10"/>
  <c r="AC50" i="10"/>
  <c r="T51" i="10"/>
  <c r="AL51" i="10" s="1"/>
  <c r="AD51" i="10"/>
  <c r="V58" i="10"/>
  <c r="O59" i="10"/>
  <c r="AD59" i="10"/>
  <c r="W61" i="10"/>
  <c r="V62" i="10"/>
  <c r="AA63" i="10"/>
  <c r="Z64" i="10"/>
  <c r="U66" i="10"/>
  <c r="U68" i="10"/>
  <c r="AD68" i="10"/>
  <c r="AB69" i="10"/>
  <c r="P74" i="10"/>
  <c r="U77" i="10"/>
  <c r="U85" i="10"/>
  <c r="AL85" i="10" s="1"/>
  <c r="P88" i="10"/>
  <c r="V93" i="10"/>
  <c r="B95" i="10"/>
  <c r="Z95" i="10"/>
  <c r="U98" i="10"/>
  <c r="Z102" i="10"/>
  <c r="Z111" i="10"/>
  <c r="T118" i="10"/>
  <c r="O119" i="10"/>
  <c r="Z119" i="10"/>
  <c r="B120" i="10"/>
  <c r="AC120" i="10"/>
  <c r="V122" i="10"/>
  <c r="V123" i="10"/>
  <c r="X128" i="10"/>
  <c r="V130" i="10"/>
  <c r="V131" i="10"/>
  <c r="AA132" i="10"/>
  <c r="Z140" i="10"/>
  <c r="X143" i="10"/>
  <c r="B144" i="10"/>
  <c r="AC148" i="10"/>
  <c r="V150" i="10"/>
  <c r="O17" i="10"/>
  <c r="U37" i="10"/>
  <c r="V46" i="10"/>
  <c r="Q50" i="10"/>
  <c r="AD50" i="10"/>
  <c r="Z58" i="10"/>
  <c r="X61" i="10"/>
  <c r="Z62" i="10"/>
  <c r="AC63" i="10"/>
  <c r="AC64" i="10"/>
  <c r="X66" i="10"/>
  <c r="V68" i="10"/>
  <c r="AE68" i="10"/>
  <c r="AE69" i="10"/>
  <c r="T74" i="10"/>
  <c r="V77" i="10"/>
  <c r="O83" i="10"/>
  <c r="W85" i="10"/>
  <c r="Q88" i="10"/>
  <c r="AC93" i="10"/>
  <c r="O95" i="10"/>
  <c r="AA95" i="10"/>
  <c r="V98" i="10"/>
  <c r="U118" i="10"/>
  <c r="P119" i="10"/>
  <c r="AA119" i="10"/>
  <c r="X122" i="10"/>
  <c r="X130" i="10"/>
  <c r="B143" i="10"/>
  <c r="Z143" i="10"/>
  <c r="T144" i="10"/>
  <c r="O122" i="10"/>
  <c r="O130" i="10"/>
  <c r="B16" i="10"/>
  <c r="B46" i="10"/>
  <c r="U58" i="10"/>
  <c r="O74" i="10"/>
  <c r="W143" i="10"/>
  <c r="W17" i="10"/>
  <c r="T10" i="10"/>
  <c r="Z16" i="10"/>
  <c r="X17" i="10"/>
  <c r="AF30" i="10"/>
  <c r="T35" i="10"/>
  <c r="V37" i="10"/>
  <c r="P40" i="10"/>
  <c r="AA41" i="10"/>
  <c r="U44" i="10"/>
  <c r="P45" i="10"/>
  <c r="W46" i="10"/>
  <c r="AD48" i="10"/>
  <c r="T50" i="10"/>
  <c r="AE50" i="10"/>
  <c r="W51" i="10"/>
  <c r="T52" i="10"/>
  <c r="AA58" i="10"/>
  <c r="Q59" i="10"/>
  <c r="Z61" i="10"/>
  <c r="AB62" i="10"/>
  <c r="AE63" i="10"/>
  <c r="AD64" i="10"/>
  <c r="Z66" i="10"/>
  <c r="W68" i="10"/>
  <c r="AF68" i="10"/>
  <c r="AF69" i="10"/>
  <c r="U74" i="10"/>
  <c r="Z75" i="10"/>
  <c r="W77" i="10"/>
  <c r="U82" i="10"/>
  <c r="Q83" i="10"/>
  <c r="X84" i="10"/>
  <c r="X85" i="10"/>
  <c r="W88" i="10"/>
  <c r="AE93" i="10"/>
  <c r="P95" i="10"/>
  <c r="AB95" i="10"/>
  <c r="U96" i="10"/>
  <c r="W98" i="10"/>
  <c r="AA110" i="10"/>
  <c r="AC111" i="10"/>
  <c r="W118" i="10"/>
  <c r="Q119" i="10"/>
  <c r="AB119" i="10"/>
  <c r="Q120" i="10"/>
  <c r="AF120" i="10"/>
  <c r="Z122" i="10"/>
  <c r="AD128" i="10"/>
  <c r="Z130" i="10"/>
  <c r="AF132" i="10"/>
  <c r="O143" i="10"/>
  <c r="AA143" i="10"/>
  <c r="U144" i="10"/>
  <c r="V61" i="10"/>
  <c r="O118" i="10"/>
  <c r="X16" i="10"/>
  <c r="Z17" i="10"/>
  <c r="X46" i="10"/>
  <c r="W52" i="10"/>
  <c r="O58" i="10"/>
  <c r="AB58" i="10"/>
  <c r="B61" i="10"/>
  <c r="AA61" i="10"/>
  <c r="B66" i="10"/>
  <c r="AA66" i="10"/>
  <c r="Z74" i="10"/>
  <c r="AB77" i="10"/>
  <c r="T83" i="10"/>
  <c r="Z85" i="10"/>
  <c r="X88" i="10"/>
  <c r="Q95" i="10"/>
  <c r="AC95" i="10"/>
  <c r="Z98" i="10"/>
  <c r="Z118" i="10"/>
  <c r="T119" i="10"/>
  <c r="AC119" i="10"/>
  <c r="AA122" i="10"/>
  <c r="AA130" i="10"/>
  <c r="B135" i="10"/>
  <c r="P143" i="10"/>
  <c r="AC143" i="10"/>
  <c r="X144" i="10"/>
  <c r="B149" i="10"/>
  <c r="U61" i="10"/>
  <c r="B37" i="10"/>
  <c r="T66" i="10"/>
  <c r="U122" i="10"/>
  <c r="AB16" i="10"/>
  <c r="U45" i="10"/>
  <c r="AD16" i="10"/>
  <c r="AA17" i="10"/>
  <c r="U36" i="10"/>
  <c r="Z37" i="10"/>
  <c r="U40" i="10"/>
  <c r="W44" i="10"/>
  <c r="AE45" i="10"/>
  <c r="Z46" i="10"/>
  <c r="O49" i="10"/>
  <c r="W50" i="10"/>
  <c r="B51" i="10"/>
  <c r="Z51" i="10"/>
  <c r="Z52" i="10"/>
  <c r="P58" i="10"/>
  <c r="AC58" i="10"/>
  <c r="W59" i="10"/>
  <c r="O61" i="10"/>
  <c r="AE61" i="10"/>
  <c r="B63" i="10"/>
  <c r="O64" i="10"/>
  <c r="O66" i="10"/>
  <c r="AB66" i="10"/>
  <c r="O68" i="10"/>
  <c r="Z68" i="10"/>
  <c r="B69" i="10"/>
  <c r="AA74" i="10"/>
  <c r="AD77" i="10"/>
  <c r="Z82" i="10"/>
  <c r="V83" i="10"/>
  <c r="AB85" i="10"/>
  <c r="Z88" i="10"/>
  <c r="Q94" i="10"/>
  <c r="T95" i="10"/>
  <c r="AE95" i="10"/>
  <c r="Z96" i="10"/>
  <c r="AB98" i="10"/>
  <c r="AB103" i="10"/>
  <c r="B112" i="10"/>
  <c r="AB118" i="10"/>
  <c r="U119" i="10"/>
  <c r="AD119" i="10"/>
  <c r="V120" i="10"/>
  <c r="AD122" i="10"/>
  <c r="AD130" i="10"/>
  <c r="P132" i="10"/>
  <c r="B133" i="10"/>
  <c r="O135" i="10"/>
  <c r="W138" i="10"/>
  <c r="X141" i="10"/>
  <c r="T143" i="10"/>
  <c r="AD143" i="10"/>
  <c r="AC144" i="10"/>
  <c r="O148" i="10"/>
  <c r="X149" i="10"/>
  <c r="AD151" i="10"/>
  <c r="B119" i="10"/>
  <c r="X37" i="10"/>
  <c r="Q40" i="10"/>
  <c r="AD3" i="10"/>
  <c r="AF6" i="10"/>
  <c r="AE16" i="10"/>
  <c r="AC17" i="10"/>
  <c r="T27" i="10"/>
  <c r="O31" i="10"/>
  <c r="O32" i="10"/>
  <c r="AF36" i="10"/>
  <c r="AB37" i="10"/>
  <c r="X40" i="10"/>
  <c r="W43" i="10"/>
  <c r="Z44" i="10"/>
  <c r="AF45" i="10"/>
  <c r="AB46" i="10"/>
  <c r="T49" i="10"/>
  <c r="Z50" i="10"/>
  <c r="O51" i="10"/>
  <c r="AA51" i="10"/>
  <c r="AC52" i="10"/>
  <c r="Q58" i="10"/>
  <c r="AA59" i="10"/>
  <c r="P61" i="10"/>
  <c r="AF61" i="10"/>
  <c r="O63" i="10"/>
  <c r="P65" i="10"/>
  <c r="P66" i="10"/>
  <c r="AC66" i="10"/>
  <c r="P68" i="10"/>
  <c r="AB74" i="10"/>
  <c r="AE77" i="10"/>
  <c r="AA82" i="10"/>
  <c r="AB83" i="10"/>
  <c r="B85" i="10"/>
  <c r="AD85" i="10"/>
  <c r="AB88" i="10"/>
  <c r="Q91" i="10"/>
  <c r="O93" i="10"/>
  <c r="V94" i="10"/>
  <c r="V95" i="10"/>
  <c r="AF95" i="10"/>
  <c r="AB96" i="10"/>
  <c r="AE98" i="10"/>
  <c r="V99" i="10"/>
  <c r="Q103" i="10"/>
  <c r="AC103" i="10"/>
  <c r="P111" i="10"/>
  <c r="O112" i="10"/>
  <c r="AE118" i="10"/>
  <c r="V119" i="10"/>
  <c r="W120" i="10"/>
  <c r="B122" i="10"/>
  <c r="AF122" i="10"/>
  <c r="O126" i="10"/>
  <c r="B128" i="10"/>
  <c r="B130" i="10"/>
  <c r="AF130" i="10"/>
  <c r="T132" i="10"/>
  <c r="X133" i="10"/>
  <c r="X135" i="10"/>
  <c r="U143" i="10"/>
  <c r="AE143" i="10"/>
  <c r="AD144" i="10"/>
  <c r="Z149" i="10"/>
  <c r="V11" i="10"/>
  <c r="X15" i="10"/>
  <c r="P33" i="10"/>
  <c r="U20" i="10"/>
  <c r="O23" i="10"/>
  <c r="W36" i="10"/>
  <c r="T47" i="10"/>
  <c r="W53" i="10"/>
  <c r="T55" i="10"/>
  <c r="AC79" i="10"/>
  <c r="AD79" i="10"/>
  <c r="B79" i="10"/>
  <c r="AA79" i="10"/>
  <c r="Z79" i="10"/>
  <c r="X79" i="10"/>
  <c r="W79" i="10"/>
  <c r="U79" i="10"/>
  <c r="AB113" i="10"/>
  <c r="AC113" i="10"/>
  <c r="Z113" i="10"/>
  <c r="X113" i="10"/>
  <c r="U113" i="10"/>
  <c r="T113" i="10"/>
  <c r="O113" i="10"/>
  <c r="AD113" i="10"/>
  <c r="X139" i="10"/>
  <c r="AE139" i="10"/>
  <c r="AB139" i="10"/>
  <c r="Z139" i="10"/>
  <c r="W139" i="10"/>
  <c r="V139" i="10"/>
  <c r="Q139" i="10"/>
  <c r="AF139" i="10"/>
  <c r="B15" i="10"/>
  <c r="B23" i="10"/>
  <c r="O42" i="10"/>
  <c r="Z43" i="10"/>
  <c r="W47" i="10"/>
  <c r="X53" i="10"/>
  <c r="Z10" i="10"/>
  <c r="U12" i="10"/>
  <c r="AL12" i="10" s="1"/>
  <c r="AB14" i="10"/>
  <c r="AB15" i="10"/>
  <c r="Q16" i="10"/>
  <c r="O21" i="10"/>
  <c r="AA21" i="10"/>
  <c r="Z22" i="10"/>
  <c r="Q23" i="10"/>
  <c r="AB23" i="10"/>
  <c r="AL28" i="10"/>
  <c r="V29" i="10"/>
  <c r="X33" i="10"/>
  <c r="B36" i="10"/>
  <c r="Z36" i="10"/>
  <c r="Z38" i="10"/>
  <c r="P42" i="10"/>
  <c r="AB42" i="10"/>
  <c r="P43" i="10"/>
  <c r="AA43" i="10"/>
  <c r="W45" i="10"/>
  <c r="X47" i="10"/>
  <c r="Q48" i="10"/>
  <c r="Z53" i="10"/>
  <c r="X55" i="10"/>
  <c r="Q56" i="10"/>
  <c r="T57" i="10"/>
  <c r="U59" i="10"/>
  <c r="AL59" i="10" s="1"/>
  <c r="Q63" i="10"/>
  <c r="T67" i="10"/>
  <c r="AA69" i="10"/>
  <c r="AC69" i="10"/>
  <c r="Q69" i="10"/>
  <c r="Z69" i="10"/>
  <c r="X69" i="10"/>
  <c r="AC71" i="10"/>
  <c r="AD71" i="10"/>
  <c r="B71" i="10"/>
  <c r="Z71" i="10"/>
  <c r="X71" i="10"/>
  <c r="AA124" i="10"/>
  <c r="AC124" i="10"/>
  <c r="Z124" i="10"/>
  <c r="X124" i="10"/>
  <c r="W124" i="10"/>
  <c r="T124" i="10"/>
  <c r="O124" i="10"/>
  <c r="AF124" i="10"/>
  <c r="W42" i="10"/>
  <c r="P55" i="10"/>
  <c r="U10" i="10"/>
  <c r="X21" i="10"/>
  <c r="Z23" i="10"/>
  <c r="T33" i="10"/>
  <c r="Z42" i="10"/>
  <c r="B43" i="10"/>
  <c r="W20" i="10"/>
  <c r="Z21" i="10"/>
  <c r="U29" i="10"/>
  <c r="AL29" i="10" s="1"/>
  <c r="AA42" i="10"/>
  <c r="V45" i="10"/>
  <c r="O48" i="10"/>
  <c r="O56" i="10"/>
  <c r="AE136" i="10"/>
  <c r="V136" i="10"/>
  <c r="AD136" i="10"/>
  <c r="U136" i="10"/>
  <c r="AC136" i="10"/>
  <c r="T136" i="10"/>
  <c r="AB136" i="10"/>
  <c r="Q136" i="10"/>
  <c r="AA136" i="10"/>
  <c r="P136" i="10"/>
  <c r="Z136" i="10"/>
  <c r="O136" i="10"/>
  <c r="AF136" i="10"/>
  <c r="W136" i="10"/>
  <c r="Q15" i="10"/>
  <c r="AA10" i="10"/>
  <c r="P11" i="10"/>
  <c r="AB11" i="10"/>
  <c r="V12" i="10"/>
  <c r="AC14" i="10"/>
  <c r="T15" i="10"/>
  <c r="AC15" i="10"/>
  <c r="V16" i="10"/>
  <c r="B17" i="10"/>
  <c r="AF17" i="10"/>
  <c r="AA20" i="10"/>
  <c r="P21" i="10"/>
  <c r="AB21" i="10"/>
  <c r="AC22" i="10"/>
  <c r="T23" i="10"/>
  <c r="AC23" i="10"/>
  <c r="V28" i="10"/>
  <c r="AF28" i="10"/>
  <c r="X29" i="10"/>
  <c r="T30" i="10"/>
  <c r="Z33" i="10"/>
  <c r="Z34" i="10"/>
  <c r="O36" i="10"/>
  <c r="AA36" i="10"/>
  <c r="Q37" i="10"/>
  <c r="AD37" i="10"/>
  <c r="AC38" i="10"/>
  <c r="Q42" i="10"/>
  <c r="AC42" i="10"/>
  <c r="Q43" i="10"/>
  <c r="AB43" i="10"/>
  <c r="T44" i="10"/>
  <c r="X45" i="10"/>
  <c r="O46" i="10"/>
  <c r="Z47" i="10"/>
  <c r="U48" i="10"/>
  <c r="V49" i="10"/>
  <c r="V50" i="10"/>
  <c r="AF50" i="10"/>
  <c r="V51" i="10"/>
  <c r="AE51" i="10"/>
  <c r="B53" i="10"/>
  <c r="AA53" i="10"/>
  <c r="Z55" i="10"/>
  <c r="U56" i="10"/>
  <c r="V57" i="10"/>
  <c r="AE59" i="10"/>
  <c r="V59" i="10"/>
  <c r="AD63" i="10"/>
  <c r="AB63" i="10"/>
  <c r="P63" i="10"/>
  <c r="X63" i="10"/>
  <c r="W70" i="10"/>
  <c r="T70" i="10"/>
  <c r="Z81" i="10"/>
  <c r="P81" i="10"/>
  <c r="O81" i="10"/>
  <c r="Z101" i="10"/>
  <c r="AC101" i="10"/>
  <c r="X101" i="10"/>
  <c r="V101" i="10"/>
  <c r="O101" i="10"/>
  <c r="B101" i="10"/>
  <c r="AE101" i="10"/>
  <c r="X23" i="10"/>
  <c r="V53" i="10"/>
  <c r="O15" i="10"/>
  <c r="Z35" i="10"/>
  <c r="X43" i="10"/>
  <c r="B48" i="10"/>
  <c r="W10" i="10"/>
  <c r="Z11" i="10"/>
  <c r="P15" i="10"/>
  <c r="AA15" i="10"/>
  <c r="B21" i="10"/>
  <c r="P23" i="10"/>
  <c r="AA23" i="10"/>
  <c r="W33" i="10"/>
  <c r="X36" i="10"/>
  <c r="O43" i="10"/>
  <c r="W55" i="10"/>
  <c r="O11" i="10"/>
  <c r="AA11" i="10"/>
  <c r="Z20" i="10"/>
  <c r="Z3" i="10"/>
  <c r="O10" i="10"/>
  <c r="AB10" i="10"/>
  <c r="Q11" i="10"/>
  <c r="AC11" i="10"/>
  <c r="W12" i="10"/>
  <c r="AD14" i="10"/>
  <c r="U15" i="10"/>
  <c r="AD15" i="10"/>
  <c r="W16" i="10"/>
  <c r="O20" i="10"/>
  <c r="AB20" i="10"/>
  <c r="Q21" i="10"/>
  <c r="AC21" i="10"/>
  <c r="AD22" i="10"/>
  <c r="U23" i="10"/>
  <c r="AD23" i="10"/>
  <c r="Z29" i="10"/>
  <c r="U30" i="10"/>
  <c r="AA33" i="10"/>
  <c r="P36" i="10"/>
  <c r="AB36" i="10"/>
  <c r="T37" i="10"/>
  <c r="AE37" i="10"/>
  <c r="AD38" i="10"/>
  <c r="O41" i="10"/>
  <c r="T42" i="10"/>
  <c r="AD42" i="10"/>
  <c r="T43" i="10"/>
  <c r="AC43" i="10"/>
  <c r="Z45" i="10"/>
  <c r="AA47" i="10"/>
  <c r="X48" i="10"/>
  <c r="AC49" i="10"/>
  <c r="O53" i="10"/>
  <c r="AD53" i="10"/>
  <c r="AA55" i="10"/>
  <c r="X56" i="10"/>
  <c r="AC57" i="10"/>
  <c r="X58" i="10"/>
  <c r="AF58" i="10"/>
  <c r="X59" i="10"/>
  <c r="W60" i="10"/>
  <c r="V63" i="10"/>
  <c r="AE64" i="10"/>
  <c r="AF64" i="10"/>
  <c r="T64" i="10"/>
  <c r="AL64" i="10" s="1"/>
  <c r="AB64" i="10"/>
  <c r="B64" i="10"/>
  <c r="AB67" i="10"/>
  <c r="V69" i="10"/>
  <c r="O71" i="10"/>
  <c r="AC147" i="10"/>
  <c r="AE147" i="10"/>
  <c r="U147" i="10"/>
  <c r="AD147" i="10"/>
  <c r="Q147" i="10"/>
  <c r="AB147" i="10"/>
  <c r="P147" i="10"/>
  <c r="AA147" i="10"/>
  <c r="O147" i="10"/>
  <c r="Z147" i="10"/>
  <c r="B147" i="10"/>
  <c r="X147" i="10"/>
  <c r="AF147" i="10"/>
  <c r="V147" i="10"/>
  <c r="Z15" i="10"/>
  <c r="B11" i="10"/>
  <c r="T11" i="10"/>
  <c r="B29" i="10"/>
  <c r="AB29" i="10"/>
  <c r="B33" i="10"/>
  <c r="AC33" i="10"/>
  <c r="O35" i="10"/>
  <c r="Q36" i="10"/>
  <c r="AC36" i="10"/>
  <c r="AF38" i="10"/>
  <c r="V41" i="10"/>
  <c r="U42" i="10"/>
  <c r="AE42" i="10"/>
  <c r="U43" i="10"/>
  <c r="AD43" i="10"/>
  <c r="B45" i="10"/>
  <c r="AA45" i="10"/>
  <c r="B47" i="10"/>
  <c r="AC47" i="10"/>
  <c r="Z48" i="10"/>
  <c r="P53" i="10"/>
  <c r="AE53" i="10"/>
  <c r="B55" i="10"/>
  <c r="AC55" i="10"/>
  <c r="Z56" i="10"/>
  <c r="AE57" i="10"/>
  <c r="W58" i="10"/>
  <c r="B59" i="10"/>
  <c r="Z59" i="10"/>
  <c r="W63" i="10"/>
  <c r="Q64" i="10"/>
  <c r="W69" i="10"/>
  <c r="P71" i="10"/>
  <c r="O79" i="10"/>
  <c r="V21" i="10"/>
  <c r="X11" i="10"/>
  <c r="Z2" i="10"/>
  <c r="AA3" i="10"/>
  <c r="P10" i="10"/>
  <c r="AC10" i="10"/>
  <c r="AD11" i="10"/>
  <c r="V15" i="10"/>
  <c r="AE15" i="10"/>
  <c r="P20" i="10"/>
  <c r="AC20" i="10"/>
  <c r="T21" i="10"/>
  <c r="AD21" i="10"/>
  <c r="V23" i="10"/>
  <c r="AE23" i="10"/>
  <c r="AA2" i="10"/>
  <c r="AB3" i="10"/>
  <c r="Q10" i="10"/>
  <c r="AD10" i="10"/>
  <c r="U11" i="10"/>
  <c r="AE11" i="10"/>
  <c r="W15" i="10"/>
  <c r="Q20" i="10"/>
  <c r="AD20" i="10"/>
  <c r="U21" i="10"/>
  <c r="AE21" i="10"/>
  <c r="W23" i="10"/>
  <c r="O29" i="10"/>
  <c r="AC29" i="10"/>
  <c r="O33" i="10"/>
  <c r="AF33" i="10"/>
  <c r="P35" i="10"/>
  <c r="T36" i="10"/>
  <c r="AD36" i="10"/>
  <c r="V42" i="10"/>
  <c r="AF42" i="10"/>
  <c r="V43" i="10"/>
  <c r="O45" i="10"/>
  <c r="AD45" i="10"/>
  <c r="O47" i="10"/>
  <c r="AF47" i="10"/>
  <c r="AB48" i="10"/>
  <c r="U53" i="10"/>
  <c r="AF53" i="10"/>
  <c r="O55" i="10"/>
  <c r="AF55" i="10"/>
  <c r="AB56" i="10"/>
  <c r="AF60" i="10"/>
  <c r="T60" i="10"/>
  <c r="AD67" i="10"/>
  <c r="U67" i="10"/>
  <c r="P79" i="10"/>
  <c r="U89" i="10"/>
  <c r="V89" i="10"/>
  <c r="X89" i="10"/>
  <c r="AD69" i="10"/>
  <c r="W71" i="10"/>
  <c r="AA73" i="10"/>
  <c r="O73" i="10"/>
  <c r="AF79" i="10"/>
  <c r="B113" i="10"/>
  <c r="B136" i="10"/>
  <c r="O139" i="10"/>
  <c r="O80" i="10"/>
  <c r="P84" i="10"/>
  <c r="AA84" i="10"/>
  <c r="V86" i="10"/>
  <c r="Z105" i="10"/>
  <c r="AD106" i="10"/>
  <c r="W108" i="10"/>
  <c r="P112" i="10"/>
  <c r="AA112" i="10"/>
  <c r="P118" i="10"/>
  <c r="AC118" i="10"/>
  <c r="W123" i="10"/>
  <c r="B125" i="10"/>
  <c r="P126" i="10"/>
  <c r="P127" i="10"/>
  <c r="AA127" i="10"/>
  <c r="O128" i="10"/>
  <c r="AB128" i="10"/>
  <c r="W131" i="10"/>
  <c r="P135" i="10"/>
  <c r="AA135" i="10"/>
  <c r="X138" i="10"/>
  <c r="B140" i="10"/>
  <c r="AC140" i="10"/>
  <c r="Z141" i="10"/>
  <c r="V144" i="10"/>
  <c r="AE144" i="10"/>
  <c r="AA151" i="10"/>
  <c r="AD61" i="10"/>
  <c r="Q74" i="10"/>
  <c r="AD74" i="10"/>
  <c r="X77" i="10"/>
  <c r="W78" i="10"/>
  <c r="X80" i="10"/>
  <c r="O82" i="10"/>
  <c r="AB82" i="10"/>
  <c r="Z83" i="10"/>
  <c r="Q84" i="10"/>
  <c r="AB84" i="10"/>
  <c r="Q85" i="10"/>
  <c r="AC85" i="10"/>
  <c r="W86" i="10"/>
  <c r="X93" i="10"/>
  <c r="AE94" i="10"/>
  <c r="T99" i="10"/>
  <c r="AC99" i="10"/>
  <c r="U100" i="10"/>
  <c r="U102" i="10"/>
  <c r="AC105" i="10"/>
  <c r="AE106" i="10"/>
  <c r="V107" i="10"/>
  <c r="AE107" i="10"/>
  <c r="X108" i="10"/>
  <c r="O111" i="10"/>
  <c r="AB111" i="10"/>
  <c r="Q112" i="10"/>
  <c r="AB112" i="10"/>
  <c r="B115" i="10"/>
  <c r="B117" i="10"/>
  <c r="Q118" i="10"/>
  <c r="AD118" i="10"/>
  <c r="U120" i="10"/>
  <c r="AL120" i="10" s="1"/>
  <c r="AE120" i="10"/>
  <c r="P122" i="10"/>
  <c r="AE122" i="10"/>
  <c r="X123" i="10"/>
  <c r="O125" i="10"/>
  <c r="V126" i="10"/>
  <c r="Q127" i="10"/>
  <c r="AB127" i="10"/>
  <c r="Q128" i="10"/>
  <c r="AC128" i="10"/>
  <c r="P130" i="10"/>
  <c r="AE130" i="10"/>
  <c r="X131" i="10"/>
  <c r="O134" i="10"/>
  <c r="Q135" i="10"/>
  <c r="AB135" i="10"/>
  <c r="Z138" i="10"/>
  <c r="O140" i="10"/>
  <c r="AF140" i="10"/>
  <c r="AD141" i="10"/>
  <c r="W144" i="10"/>
  <c r="AF144" i="10"/>
  <c r="W146" i="10"/>
  <c r="O150" i="10"/>
  <c r="AB151" i="10"/>
  <c r="B77" i="10"/>
  <c r="Z77" i="10"/>
  <c r="Z80" i="10"/>
  <c r="T84" i="10"/>
  <c r="AC84" i="10"/>
  <c r="Z86" i="10"/>
  <c r="Z108" i="10"/>
  <c r="T112" i="10"/>
  <c r="AC112" i="10"/>
  <c r="Q115" i="10"/>
  <c r="Q117" i="10"/>
  <c r="Z123" i="10"/>
  <c r="U125" i="10"/>
  <c r="T127" i="10"/>
  <c r="AC127" i="10"/>
  <c r="Z131" i="10"/>
  <c r="T135" i="10"/>
  <c r="AC135" i="10"/>
  <c r="B138" i="10"/>
  <c r="AA138" i="10"/>
  <c r="U84" i="10"/>
  <c r="AD84" i="10"/>
  <c r="AC86" i="10"/>
  <c r="AB108" i="10"/>
  <c r="P110" i="10"/>
  <c r="Q111" i="10"/>
  <c r="AE111" i="10"/>
  <c r="U112" i="10"/>
  <c r="AD112" i="10"/>
  <c r="X115" i="10"/>
  <c r="X117" i="10"/>
  <c r="AB123" i="10"/>
  <c r="X125" i="10"/>
  <c r="AA126" i="10"/>
  <c r="U127" i="10"/>
  <c r="AD127" i="10"/>
  <c r="U128" i="10"/>
  <c r="AL128" i="10" s="1"/>
  <c r="AE128" i="10"/>
  <c r="AB131" i="10"/>
  <c r="O133" i="10"/>
  <c r="Z134" i="10"/>
  <c r="U135" i="10"/>
  <c r="AD135" i="10"/>
  <c r="O138" i="10"/>
  <c r="AD138" i="10"/>
  <c r="T140" i="10"/>
  <c r="B141" i="10"/>
  <c r="O142" i="10"/>
  <c r="O144" i="10"/>
  <c r="Z144" i="10"/>
  <c r="Z146" i="10"/>
  <c r="V148" i="10"/>
  <c r="O149" i="10"/>
  <c r="Z150" i="10"/>
  <c r="AE151" i="10"/>
  <c r="X74" i="10"/>
  <c r="Q75" i="10"/>
  <c r="Q77" i="10"/>
  <c r="AC77" i="10"/>
  <c r="AL82" i="10"/>
  <c r="AE83" i="10"/>
  <c r="V84" i="10"/>
  <c r="AE84" i="10"/>
  <c r="V85" i="10"/>
  <c r="AF85" i="10"/>
  <c r="AE86" i="10"/>
  <c r="W99" i="10"/>
  <c r="Z100" i="10"/>
  <c r="Z104" i="10"/>
  <c r="O105" i="10"/>
  <c r="O106" i="10"/>
  <c r="O107" i="10"/>
  <c r="B108" i="10"/>
  <c r="AC108" i="10"/>
  <c r="U110" i="10"/>
  <c r="T111" i="10"/>
  <c r="AF111" i="10"/>
  <c r="V112" i="10"/>
  <c r="AE112" i="10"/>
  <c r="Z115" i="10"/>
  <c r="Z117" i="10"/>
  <c r="X120" i="10"/>
  <c r="T121" i="10"/>
  <c r="W122" i="10"/>
  <c r="B123" i="10"/>
  <c r="AE123" i="10"/>
  <c r="Z125" i="10"/>
  <c r="AE126" i="10"/>
  <c r="V127" i="10"/>
  <c r="AE127" i="10"/>
  <c r="V128" i="10"/>
  <c r="AF128" i="10"/>
  <c r="W130" i="10"/>
  <c r="B131" i="10"/>
  <c r="AE131" i="10"/>
  <c r="X132" i="10"/>
  <c r="U133" i="10"/>
  <c r="AE134" i="10"/>
  <c r="V135" i="10"/>
  <c r="AE135" i="10"/>
  <c r="P138" i="10"/>
  <c r="AE138" i="10"/>
  <c r="W140" i="10"/>
  <c r="O141" i="10"/>
  <c r="P142" i="10"/>
  <c r="Q143" i="10"/>
  <c r="P144" i="10"/>
  <c r="AA144" i="10"/>
  <c r="B146" i="10"/>
  <c r="AA146" i="10"/>
  <c r="W148" i="10"/>
  <c r="U149" i="10"/>
  <c r="AE150" i="10"/>
  <c r="AF151" i="10"/>
  <c r="W84" i="10"/>
  <c r="AF86" i="10"/>
  <c r="P94" i="10"/>
  <c r="AB100" i="10"/>
  <c r="T105" i="10"/>
  <c r="AL105" i="10" s="1"/>
  <c r="O108" i="10"/>
  <c r="AF108" i="10"/>
  <c r="Z110" i="10"/>
  <c r="W112" i="10"/>
  <c r="AC115" i="10"/>
  <c r="AC117" i="10"/>
  <c r="AC121" i="10"/>
  <c r="O123" i="10"/>
  <c r="AF123" i="10"/>
  <c r="AD125" i="10"/>
  <c r="W127" i="10"/>
  <c r="O131" i="10"/>
  <c r="AF131" i="10"/>
  <c r="W135" i="10"/>
  <c r="U138" i="10"/>
  <c r="AF138" i="10"/>
  <c r="X140" i="10"/>
  <c r="Q141" i="10"/>
  <c r="V142" i="10"/>
  <c r="Q144" i="10"/>
  <c r="AL69" i="10"/>
  <c r="Z4" i="10"/>
  <c r="AB4" i="10"/>
  <c r="AC4" i="10"/>
  <c r="AE4" i="10"/>
  <c r="O8" i="10"/>
  <c r="AC9" i="10"/>
  <c r="O9" i="10"/>
  <c r="P9" i="10"/>
  <c r="Q9" i="10"/>
  <c r="Z9" i="10"/>
  <c r="AA9" i="10"/>
  <c r="AB9" i="10"/>
  <c r="X7" i="10"/>
  <c r="AC3" i="10"/>
  <c r="AD4" i="10"/>
  <c r="AB5" i="10"/>
  <c r="AC5" i="10"/>
  <c r="Z5" i="10"/>
  <c r="AA5" i="10"/>
  <c r="AE3" i="10"/>
  <c r="AF4" i="10"/>
  <c r="AD5" i="10"/>
  <c r="Z8" i="10"/>
  <c r="AF13" i="10"/>
  <c r="W13" i="10"/>
  <c r="AF19" i="10"/>
  <c r="W19" i="10"/>
  <c r="AD19" i="10"/>
  <c r="U19" i="10"/>
  <c r="V24" i="10"/>
  <c r="O7" i="10"/>
  <c r="B13" i="10"/>
  <c r="P7" i="10"/>
  <c r="AB8" i="10"/>
  <c r="AE2" i="10"/>
  <c r="AI3" i="10"/>
  <c r="AA6" i="10"/>
  <c r="Q7" i="10"/>
  <c r="AB7" i="10"/>
  <c r="AC8" i="10"/>
  <c r="AD9" i="10"/>
  <c r="V10" i="10"/>
  <c r="AE10" i="10"/>
  <c r="W11" i="10"/>
  <c r="B12" i="10"/>
  <c r="X12" i="10"/>
  <c r="P13" i="10"/>
  <c r="AB13" i="10"/>
  <c r="V14" i="10"/>
  <c r="U16" i="10"/>
  <c r="P17" i="10"/>
  <c r="AE17" i="10"/>
  <c r="O18" i="10"/>
  <c r="AB18" i="10"/>
  <c r="B19" i="10"/>
  <c r="AA19" i="10"/>
  <c r="T22" i="10"/>
  <c r="Z24" i="10"/>
  <c r="AF26" i="10"/>
  <c r="W26" i="10"/>
  <c r="AE26" i="10"/>
  <c r="V26" i="10"/>
  <c r="AC26" i="10"/>
  <c r="T26" i="10"/>
  <c r="AA26" i="10"/>
  <c r="AA8" i="10"/>
  <c r="W24" i="10"/>
  <c r="Z6" i="10"/>
  <c r="AA7" i="10"/>
  <c r="O13" i="10"/>
  <c r="Z19" i="10"/>
  <c r="X24" i="10"/>
  <c r="AB6" i="10"/>
  <c r="AC7" i="10"/>
  <c r="AD8" i="10"/>
  <c r="V9" i="10"/>
  <c r="AE9" i="10"/>
  <c r="Q13" i="10"/>
  <c r="AC13" i="10"/>
  <c r="X14" i="10"/>
  <c r="B14" i="10"/>
  <c r="P18" i="10"/>
  <c r="AD18" i="10"/>
  <c r="O19" i="10"/>
  <c r="AB19" i="10"/>
  <c r="AB22" i="10"/>
  <c r="Q22" i="10"/>
  <c r="AA22" i="10"/>
  <c r="P22" i="10"/>
  <c r="X22" i="10"/>
  <c r="B22" i="10"/>
  <c r="AB24" i="10"/>
  <c r="X35" i="10"/>
  <c r="B35" i="10"/>
  <c r="AF35" i="10"/>
  <c r="W35" i="10"/>
  <c r="AE35" i="10"/>
  <c r="V35" i="10"/>
  <c r="AD35" i="10"/>
  <c r="U35" i="10"/>
  <c r="AL35" i="10" s="1"/>
  <c r="AB35" i="10"/>
  <c r="Q35" i="10"/>
  <c r="AA35" i="10"/>
  <c r="Z13" i="10"/>
  <c r="Q8" i="10"/>
  <c r="AF2" i="10"/>
  <c r="AL6" i="10"/>
  <c r="AC6" i="10"/>
  <c r="AD7" i="10"/>
  <c r="V8" i="10"/>
  <c r="AE8" i="10"/>
  <c r="W9" i="10"/>
  <c r="AF9" i="10"/>
  <c r="B10" i="10"/>
  <c r="P12" i="10"/>
  <c r="AA12" i="10"/>
  <c r="T13" i="10"/>
  <c r="AD13" i="10"/>
  <c r="Z14" i="10"/>
  <c r="AC16" i="10"/>
  <c r="T16" i="10"/>
  <c r="AA16" i="10"/>
  <c r="P16" i="10"/>
  <c r="Q18" i="10"/>
  <c r="AF18" i="10"/>
  <c r="P19" i="10"/>
  <c r="AC19" i="10"/>
  <c r="V22" i="10"/>
  <c r="B24" i="10"/>
  <c r="AE24" i="10"/>
  <c r="U26" i="10"/>
  <c r="AF34" i="10"/>
  <c r="W34" i="10"/>
  <c r="AE34" i="10"/>
  <c r="V34" i="10"/>
  <c r="AD34" i="10"/>
  <c r="U34" i="10"/>
  <c r="AC34" i="10"/>
  <c r="T34" i="10"/>
  <c r="AA34" i="10"/>
  <c r="P34" i="10"/>
  <c r="V19" i="10"/>
  <c r="Z7" i="10"/>
  <c r="AI6" i="10"/>
  <c r="AA13" i="10"/>
  <c r="AD6" i="10"/>
  <c r="V7" i="10"/>
  <c r="AE7" i="10"/>
  <c r="W8" i="10"/>
  <c r="AF8" i="10"/>
  <c r="Q12" i="10"/>
  <c r="U13" i="10"/>
  <c r="AE13" i="10"/>
  <c r="O14" i="10"/>
  <c r="AA14" i="10"/>
  <c r="AD17" i="10"/>
  <c r="U17" i="10"/>
  <c r="AL17" i="10" s="1"/>
  <c r="AB17" i="10"/>
  <c r="Q17" i="10"/>
  <c r="Q19" i="10"/>
  <c r="AE19" i="10"/>
  <c r="W22" i="10"/>
  <c r="O24" i="10"/>
  <c r="AE25" i="10"/>
  <c r="V25" i="10"/>
  <c r="AD25" i="10"/>
  <c r="U25" i="10"/>
  <c r="AB25" i="10"/>
  <c r="Q25" i="10"/>
  <c r="X26" i="10"/>
  <c r="X27" i="10"/>
  <c r="B27" i="10"/>
  <c r="AF27" i="10"/>
  <c r="W27" i="10"/>
  <c r="AD27" i="10"/>
  <c r="U27" i="10"/>
  <c r="AB27" i="10"/>
  <c r="Q27" i="10"/>
  <c r="AB30" i="10"/>
  <c r="Q30" i="10"/>
  <c r="AA30" i="10"/>
  <c r="P30" i="10"/>
  <c r="X30" i="10"/>
  <c r="B30" i="10"/>
  <c r="AE30" i="10"/>
  <c r="V30" i="10"/>
  <c r="AD32" i="10"/>
  <c r="U32" i="10"/>
  <c r="AC32" i="10"/>
  <c r="T32" i="10"/>
  <c r="AA32" i="10"/>
  <c r="P32" i="10"/>
  <c r="X32" i="10"/>
  <c r="B32" i="10"/>
  <c r="B34" i="10"/>
  <c r="AD24" i="10"/>
  <c r="U24" i="10"/>
  <c r="AC24" i="10"/>
  <c r="T24" i="10"/>
  <c r="AA24" i="10"/>
  <c r="P24" i="10"/>
  <c r="P8" i="10"/>
  <c r="X19" i="10"/>
  <c r="W7" i="10"/>
  <c r="V13" i="10"/>
  <c r="AE18" i="10"/>
  <c r="V18" i="10"/>
  <c r="AC18" i="10"/>
  <c r="T18" i="10"/>
  <c r="AL18" i="10" s="1"/>
  <c r="T19" i="10"/>
  <c r="Q24" i="10"/>
  <c r="AD39" i="10"/>
  <c r="U39" i="10"/>
  <c r="AF41" i="10"/>
  <c r="W41" i="10"/>
  <c r="V38" i="10"/>
  <c r="AE38" i="10"/>
  <c r="B39" i="10"/>
  <c r="Z39" i="10"/>
  <c r="T40" i="10"/>
  <c r="AL40" i="10" s="1"/>
  <c r="AD40" i="10"/>
  <c r="B41" i="10"/>
  <c r="Z41" i="10"/>
  <c r="Z60" i="10"/>
  <c r="AB70" i="10"/>
  <c r="Q70" i="10"/>
  <c r="AA70" i="10"/>
  <c r="P70" i="10"/>
  <c r="AD70" i="10"/>
  <c r="U70" i="10"/>
  <c r="Z70" i="10"/>
  <c r="X70" i="10"/>
  <c r="V70" i="10"/>
  <c r="AF70" i="10"/>
  <c r="O70" i="10"/>
  <c r="AE70" i="10"/>
  <c r="B70" i="10"/>
  <c r="AC70" i="10"/>
  <c r="AD72" i="10"/>
  <c r="U72" i="10"/>
  <c r="AC72" i="10"/>
  <c r="T72" i="10"/>
  <c r="AA72" i="10"/>
  <c r="P72" i="10"/>
  <c r="AF72" i="10"/>
  <c r="W72" i="10"/>
  <c r="V72" i="10"/>
  <c r="Q72" i="10"/>
  <c r="B72" i="10"/>
  <c r="AB72" i="10"/>
  <c r="Z72" i="10"/>
  <c r="X72" i="10"/>
  <c r="V20" i="10"/>
  <c r="AE20" i="10"/>
  <c r="W21" i="10"/>
  <c r="W29" i="10"/>
  <c r="AF29" i="10"/>
  <c r="Q33" i="10"/>
  <c r="AB33" i="10"/>
  <c r="V36" i="10"/>
  <c r="W37" i="10"/>
  <c r="AF37" i="10"/>
  <c r="B38" i="10"/>
  <c r="X38" i="10"/>
  <c r="P39" i="10"/>
  <c r="AB39" i="10"/>
  <c r="P41" i="10"/>
  <c r="AB41" i="10"/>
  <c r="AB44" i="10"/>
  <c r="Q44" i="10"/>
  <c r="AA44" i="10"/>
  <c r="P44" i="10"/>
  <c r="X44" i="10"/>
  <c r="AD46" i="10"/>
  <c r="U46" i="10"/>
  <c r="AC46" i="10"/>
  <c r="T46" i="10"/>
  <c r="AA46" i="10"/>
  <c r="P46" i="10"/>
  <c r="Z49" i="10"/>
  <c r="Q39" i="10"/>
  <c r="AC39" i="10"/>
  <c r="AE40" i="10"/>
  <c r="V40" i="10"/>
  <c r="Q41" i="10"/>
  <c r="AC41" i="10"/>
  <c r="AB52" i="10"/>
  <c r="Q52" i="10"/>
  <c r="AA52" i="10"/>
  <c r="P52" i="10"/>
  <c r="X52" i="10"/>
  <c r="B52" i="10"/>
  <c r="AE52" i="10"/>
  <c r="V52" i="10"/>
  <c r="AD52" i="10"/>
  <c r="U52" i="10"/>
  <c r="AD54" i="10"/>
  <c r="U54" i="10"/>
  <c r="AC54" i="10"/>
  <c r="T54" i="10"/>
  <c r="AA54" i="10"/>
  <c r="P54" i="10"/>
  <c r="X54" i="10"/>
  <c r="B54" i="10"/>
  <c r="AF54" i="10"/>
  <c r="W54" i="10"/>
  <c r="AB60" i="10"/>
  <c r="Q60" i="10"/>
  <c r="AA60" i="10"/>
  <c r="P60" i="10"/>
  <c r="X60" i="10"/>
  <c r="B60" i="10"/>
  <c r="AE60" i="10"/>
  <c r="V60" i="10"/>
  <c r="AD60" i="10"/>
  <c r="U60" i="10"/>
  <c r="AD62" i="10"/>
  <c r="U62" i="10"/>
  <c r="AC62" i="10"/>
  <c r="T62" i="10"/>
  <c r="AA62" i="10"/>
  <c r="P62" i="10"/>
  <c r="X62" i="10"/>
  <c r="B62" i="10"/>
  <c r="AF62" i="10"/>
  <c r="W62" i="10"/>
  <c r="B20" i="10"/>
  <c r="U33" i="10"/>
  <c r="AD33" i="10"/>
  <c r="P38" i="10"/>
  <c r="AA38" i="10"/>
  <c r="T39" i="10"/>
  <c r="AE39" i="10"/>
  <c r="B40" i="10"/>
  <c r="Z40" i="10"/>
  <c r="T41" i="10"/>
  <c r="AD41" i="10"/>
  <c r="P29" i="10"/>
  <c r="V33" i="10"/>
  <c r="P37" i="10"/>
  <c r="Q38" i="10"/>
  <c r="V39" i="10"/>
  <c r="AF39" i="10"/>
  <c r="O40" i="10"/>
  <c r="AA40" i="10"/>
  <c r="U41" i="10"/>
  <c r="AE41" i="10"/>
  <c r="X49" i="10"/>
  <c r="B49" i="10"/>
  <c r="AF49" i="10"/>
  <c r="W49" i="10"/>
  <c r="AD49" i="10"/>
  <c r="U49" i="10"/>
  <c r="AB49" i="10"/>
  <c r="Q49" i="10"/>
  <c r="AA49" i="10"/>
  <c r="P49" i="10"/>
  <c r="O52" i="10"/>
  <c r="O54" i="10"/>
  <c r="X57" i="10"/>
  <c r="B57" i="10"/>
  <c r="AF57" i="10"/>
  <c r="W57" i="10"/>
  <c r="AD57" i="10"/>
  <c r="U57" i="10"/>
  <c r="AB57" i="10"/>
  <c r="Q57" i="10"/>
  <c r="AA57" i="10"/>
  <c r="P57" i="10"/>
  <c r="O60" i="10"/>
  <c r="O62" i="10"/>
  <c r="AE73" i="10"/>
  <c r="V73" i="10"/>
  <c r="AD73" i="10"/>
  <c r="U73" i="10"/>
  <c r="AB73" i="10"/>
  <c r="Q73" i="10"/>
  <c r="X73" i="10"/>
  <c r="B73" i="10"/>
  <c r="AC90" i="10"/>
  <c r="T90" i="10"/>
  <c r="X90" i="10"/>
  <c r="B90" i="10"/>
  <c r="AB90" i="10"/>
  <c r="O90" i="10"/>
  <c r="AA90" i="10"/>
  <c r="Z90" i="10"/>
  <c r="W90" i="10"/>
  <c r="AF90" i="10"/>
  <c r="U90" i="10"/>
  <c r="AE90" i="10"/>
  <c r="Q90" i="10"/>
  <c r="AD90" i="10"/>
  <c r="P90" i="10"/>
  <c r="Q65" i="10"/>
  <c r="AC65" i="10"/>
  <c r="AC67" i="10"/>
  <c r="P73" i="10"/>
  <c r="AB75" i="10"/>
  <c r="P48" i="10"/>
  <c r="AA48" i="10"/>
  <c r="P56" i="10"/>
  <c r="AA56" i="10"/>
  <c r="P64" i="10"/>
  <c r="AA64" i="10"/>
  <c r="T65" i="10"/>
  <c r="O67" i="10"/>
  <c r="T73" i="10"/>
  <c r="Q47" i="10"/>
  <c r="AB47" i="10"/>
  <c r="T48" i="10"/>
  <c r="AC48" i="10"/>
  <c r="Q55" i="10"/>
  <c r="AB55" i="10"/>
  <c r="T56" i="10"/>
  <c r="AC56" i="10"/>
  <c r="AE65" i="10"/>
  <c r="V65" i="10"/>
  <c r="AD65" i="10"/>
  <c r="X67" i="10"/>
  <c r="B67" i="10"/>
  <c r="AF67" i="10"/>
  <c r="W67" i="10"/>
  <c r="AA67" i="10"/>
  <c r="P67" i="10"/>
  <c r="Z73" i="10"/>
  <c r="X75" i="10"/>
  <c r="B75" i="10"/>
  <c r="AF75" i="10"/>
  <c r="W75" i="10"/>
  <c r="AD75" i="10"/>
  <c r="U75" i="10"/>
  <c r="AA75" i="10"/>
  <c r="P75" i="10"/>
  <c r="AB78" i="10"/>
  <c r="Q78" i="10"/>
  <c r="AA78" i="10"/>
  <c r="P78" i="10"/>
  <c r="X78" i="10"/>
  <c r="B78" i="10"/>
  <c r="AD78" i="10"/>
  <c r="U78" i="10"/>
  <c r="AC78" i="10"/>
  <c r="T78" i="10"/>
  <c r="AE81" i="10"/>
  <c r="V81" i="10"/>
  <c r="AD81" i="10"/>
  <c r="U81" i="10"/>
  <c r="AC81" i="10"/>
  <c r="T81" i="10"/>
  <c r="AB81" i="10"/>
  <c r="Q81" i="10"/>
  <c r="X81" i="10"/>
  <c r="B81" i="10"/>
  <c r="AF81" i="10"/>
  <c r="W81" i="10"/>
  <c r="AE92" i="10"/>
  <c r="V92" i="10"/>
  <c r="AA92" i="10"/>
  <c r="P92" i="10"/>
  <c r="AC92" i="10"/>
  <c r="O92" i="10"/>
  <c r="AB92" i="10"/>
  <c r="B92" i="10"/>
  <c r="Z92" i="10"/>
  <c r="X92" i="10"/>
  <c r="U92" i="10"/>
  <c r="AF92" i="10"/>
  <c r="T92" i="10"/>
  <c r="AD92" i="10"/>
  <c r="Q92" i="10"/>
  <c r="B42" i="10"/>
  <c r="Q45" i="10"/>
  <c r="AB45" i="10"/>
  <c r="U47" i="10"/>
  <c r="AD47" i="10"/>
  <c r="V48" i="10"/>
  <c r="AE48" i="10"/>
  <c r="B50" i="10"/>
  <c r="Q53" i="10"/>
  <c r="AB53" i="10"/>
  <c r="U55" i="10"/>
  <c r="AD55" i="10"/>
  <c r="V56" i="10"/>
  <c r="AE56" i="10"/>
  <c r="B58" i="10"/>
  <c r="Q61" i="10"/>
  <c r="AB61" i="10"/>
  <c r="U63" i="10"/>
  <c r="V64" i="10"/>
  <c r="B65" i="10"/>
  <c r="Z65" i="10"/>
  <c r="V67" i="10"/>
  <c r="AC73" i="10"/>
  <c r="T75" i="10"/>
  <c r="O78" i="10"/>
  <c r="T45" i="10"/>
  <c r="V47" i="10"/>
  <c r="W48" i="10"/>
  <c r="T53" i="10"/>
  <c r="V55" i="10"/>
  <c r="W56" i="10"/>
  <c r="T61" i="10"/>
  <c r="AA65" i="10"/>
  <c r="AF73" i="10"/>
  <c r="V78" i="10"/>
  <c r="AD80" i="10"/>
  <c r="U80" i="10"/>
  <c r="AC80" i="10"/>
  <c r="T80" i="10"/>
  <c r="AB80" i="10"/>
  <c r="Q80" i="10"/>
  <c r="AA80" i="10"/>
  <c r="P80" i="10"/>
  <c r="AF80" i="10"/>
  <c r="W80" i="10"/>
  <c r="AE80" i="10"/>
  <c r="V80" i="10"/>
  <c r="V90" i="10"/>
  <c r="T89" i="10"/>
  <c r="AE89" i="10"/>
  <c r="AA94" i="10"/>
  <c r="AD114" i="10"/>
  <c r="U114" i="10"/>
  <c r="AC114" i="10"/>
  <c r="T114" i="10"/>
  <c r="AB114" i="10"/>
  <c r="Q114" i="10"/>
  <c r="AA114" i="10"/>
  <c r="P114" i="10"/>
  <c r="X114" i="10"/>
  <c r="B114" i="10"/>
  <c r="AF114" i="10"/>
  <c r="W114" i="10"/>
  <c r="V71" i="10"/>
  <c r="AE71" i="10"/>
  <c r="V79" i="10"/>
  <c r="AE79" i="10"/>
  <c r="P83" i="10"/>
  <c r="AA83" i="10"/>
  <c r="U86" i="10"/>
  <c r="AL86" i="10" s="1"/>
  <c r="AD86" i="10"/>
  <c r="V87" i="10"/>
  <c r="AE87" i="10"/>
  <c r="AE88" i="10"/>
  <c r="V88" i="10"/>
  <c r="P93" i="10"/>
  <c r="O94" i="10"/>
  <c r="AB94" i="10"/>
  <c r="X102" i="10"/>
  <c r="B102" i="10"/>
  <c r="AE102" i="10"/>
  <c r="V102" i="10"/>
  <c r="AC102" i="10"/>
  <c r="T102" i="10"/>
  <c r="AB102" i="10"/>
  <c r="Q102" i="10"/>
  <c r="O109" i="10"/>
  <c r="T116" i="10"/>
  <c r="AB89" i="10"/>
  <c r="Q89" i="10"/>
  <c r="AF89" i="10"/>
  <c r="W89" i="10"/>
  <c r="P102" i="10"/>
  <c r="U83" i="10"/>
  <c r="AD83" i="10"/>
  <c r="B86" i="10"/>
  <c r="X86" i="10"/>
  <c r="Z89" i="10"/>
  <c r="AF93" i="10"/>
  <c r="W93" i="10"/>
  <c r="AB93" i="10"/>
  <c r="Q93" i="10"/>
  <c r="U94" i="10"/>
  <c r="O114" i="10"/>
  <c r="AE116" i="10"/>
  <c r="V116" i="10"/>
  <c r="AC116" i="10"/>
  <c r="Q116" i="10"/>
  <c r="AB116" i="10"/>
  <c r="P116" i="10"/>
  <c r="AA116" i="10"/>
  <c r="O116" i="10"/>
  <c r="Z116" i="10"/>
  <c r="B116" i="10"/>
  <c r="W116" i="10"/>
  <c r="AF116" i="10"/>
  <c r="U116" i="10"/>
  <c r="B89" i="10"/>
  <c r="AA89" i="10"/>
  <c r="X94" i="10"/>
  <c r="B94" i="10"/>
  <c r="AC94" i="10"/>
  <c r="T94" i="10"/>
  <c r="X109" i="10"/>
  <c r="B109" i="10"/>
  <c r="AF109" i="10"/>
  <c r="W109" i="10"/>
  <c r="AE109" i="10"/>
  <c r="V109" i="10"/>
  <c r="AD109" i="10"/>
  <c r="U109" i="10"/>
  <c r="AL109" i="10" s="1"/>
  <c r="AB109" i="10"/>
  <c r="Q109" i="10"/>
  <c r="AA109" i="10"/>
  <c r="P109" i="10"/>
  <c r="V114" i="10"/>
  <c r="AF145" i="10"/>
  <c r="W145" i="10"/>
  <c r="AE145" i="10"/>
  <c r="V145" i="10"/>
  <c r="AD145" i="10"/>
  <c r="U145" i="10"/>
  <c r="AC145" i="10"/>
  <c r="T145" i="10"/>
  <c r="AB145" i="10"/>
  <c r="Q145" i="10"/>
  <c r="AA145" i="10"/>
  <c r="P145" i="10"/>
  <c r="X145" i="10"/>
  <c r="B145" i="10"/>
  <c r="Z145" i="10"/>
  <c r="O145" i="10"/>
  <c r="V66" i="10"/>
  <c r="AE66" i="10"/>
  <c r="Q71" i="10"/>
  <c r="AB71" i="10"/>
  <c r="V74" i="10"/>
  <c r="AE74" i="10"/>
  <c r="Q79" i="10"/>
  <c r="AB79" i="10"/>
  <c r="V82" i="10"/>
  <c r="AE82" i="10"/>
  <c r="W83" i="10"/>
  <c r="AF83" i="10"/>
  <c r="P86" i="10"/>
  <c r="AA86" i="10"/>
  <c r="Q87" i="10"/>
  <c r="AB87" i="10"/>
  <c r="T88" i="10"/>
  <c r="AD88" i="10"/>
  <c r="O89" i="10"/>
  <c r="AC89" i="10"/>
  <c r="Z93" i="10"/>
  <c r="W94" i="10"/>
  <c r="AF101" i="10"/>
  <c r="W101" i="10"/>
  <c r="AD101" i="10"/>
  <c r="U101" i="10"/>
  <c r="AB101" i="10"/>
  <c r="Q101" i="10"/>
  <c r="AA101" i="10"/>
  <c r="P101" i="10"/>
  <c r="AA102" i="10"/>
  <c r="Z114" i="10"/>
  <c r="W66" i="10"/>
  <c r="P69" i="10"/>
  <c r="T71" i="10"/>
  <c r="AL71" i="10" s="1"/>
  <c r="W74" i="10"/>
  <c r="P77" i="10"/>
  <c r="T79" i="10"/>
  <c r="W82" i="10"/>
  <c r="B83" i="10"/>
  <c r="P85" i="10"/>
  <c r="Q86" i="10"/>
  <c r="T87" i="10"/>
  <c r="U88" i="10"/>
  <c r="AF88" i="10"/>
  <c r="P89" i="10"/>
  <c r="AD89" i="10"/>
  <c r="B93" i="10"/>
  <c r="AA93" i="10"/>
  <c r="Z94" i="10"/>
  <c r="AA96" i="10"/>
  <c r="P96" i="10"/>
  <c r="X96" i="10"/>
  <c r="B96" i="10"/>
  <c r="AE96" i="10"/>
  <c r="V96" i="10"/>
  <c r="AC98" i="10"/>
  <c r="T98" i="10"/>
  <c r="AA98" i="10"/>
  <c r="P98" i="10"/>
  <c r="X98" i="10"/>
  <c r="B98" i="10"/>
  <c r="T101" i="10"/>
  <c r="AD102" i="10"/>
  <c r="AC106" i="10"/>
  <c r="T106" i="10"/>
  <c r="AL106" i="10" s="1"/>
  <c r="AB106" i="10"/>
  <c r="Q106" i="10"/>
  <c r="AA106" i="10"/>
  <c r="P106" i="10"/>
  <c r="X106" i="10"/>
  <c r="B106" i="10"/>
  <c r="AF106" i="10"/>
  <c r="W106" i="10"/>
  <c r="AE114" i="10"/>
  <c r="V105" i="10"/>
  <c r="AE105" i="10"/>
  <c r="Q110" i="10"/>
  <c r="AB110" i="10"/>
  <c r="V113" i="10"/>
  <c r="AE113" i="10"/>
  <c r="O115" i="10"/>
  <c r="AA115" i="10"/>
  <c r="O117" i="10"/>
  <c r="AA117" i="10"/>
  <c r="AD121" i="10"/>
  <c r="O129" i="10"/>
  <c r="U95" i="10"/>
  <c r="W97" i="10"/>
  <c r="AF97" i="10"/>
  <c r="P100" i="10"/>
  <c r="AA100" i="10"/>
  <c r="U103" i="10"/>
  <c r="AL103" i="10" s="1"/>
  <c r="V104" i="10"/>
  <c r="AE104" i="10"/>
  <c r="W105" i="10"/>
  <c r="AF105" i="10"/>
  <c r="P108" i="10"/>
  <c r="AA108" i="10"/>
  <c r="T110" i="10"/>
  <c r="AC110" i="10"/>
  <c r="U111" i="10"/>
  <c r="AD111" i="10"/>
  <c r="W113" i="10"/>
  <c r="AF113" i="10"/>
  <c r="P115" i="10"/>
  <c r="AB115" i="10"/>
  <c r="P117" i="10"/>
  <c r="AB117" i="10"/>
  <c r="X118" i="10"/>
  <c r="B118" i="10"/>
  <c r="AF118" i="10"/>
  <c r="O121" i="10"/>
  <c r="AF121" i="10"/>
  <c r="AB121" i="10"/>
  <c r="Q121" i="10"/>
  <c r="AA121" i="10"/>
  <c r="P121" i="10"/>
  <c r="X121" i="10"/>
  <c r="B121" i="10"/>
  <c r="AF129" i="10"/>
  <c r="W129" i="10"/>
  <c r="AE129" i="10"/>
  <c r="V129" i="10"/>
  <c r="AD129" i="10"/>
  <c r="U129" i="10"/>
  <c r="AC129" i="10"/>
  <c r="T129" i="10"/>
  <c r="AB129" i="10"/>
  <c r="Q129" i="10"/>
  <c r="AA129" i="10"/>
  <c r="P129" i="10"/>
  <c r="X129" i="10"/>
  <c r="B129" i="10"/>
  <c r="T100" i="10"/>
  <c r="AC100" i="10"/>
  <c r="V110" i="10"/>
  <c r="AE110" i="10"/>
  <c r="T115" i="10"/>
  <c r="AE115" i="10"/>
  <c r="T117" i="10"/>
  <c r="AD117" i="10"/>
  <c r="U121" i="10"/>
  <c r="P105" i="10"/>
  <c r="AA105" i="10"/>
  <c r="U108" i="10"/>
  <c r="AD108" i="10"/>
  <c r="W110" i="10"/>
  <c r="AF110" i="10"/>
  <c r="B111" i="10"/>
  <c r="P113" i="10"/>
  <c r="AA113" i="10"/>
  <c r="V115" i="10"/>
  <c r="AF115" i="10"/>
  <c r="U117" i="10"/>
  <c r="AE117" i="10"/>
  <c r="AA118" i="10"/>
  <c r="V121" i="10"/>
  <c r="AF137" i="10"/>
  <c r="W137" i="10"/>
  <c r="AE137" i="10"/>
  <c r="V137" i="10"/>
  <c r="AD137" i="10"/>
  <c r="U137" i="10"/>
  <c r="AC137" i="10"/>
  <c r="T137" i="10"/>
  <c r="AB137" i="10"/>
  <c r="Q137" i="10"/>
  <c r="AA137" i="10"/>
  <c r="P137" i="10"/>
  <c r="X137" i="10"/>
  <c r="B137" i="10"/>
  <c r="Q97" i="10"/>
  <c r="V100" i="10"/>
  <c r="P104" i="10"/>
  <c r="Q105" i="10"/>
  <c r="V108" i="10"/>
  <c r="B110" i="10"/>
  <c r="Q113" i="10"/>
  <c r="W121" i="10"/>
  <c r="AD115" i="10"/>
  <c r="U115" i="10"/>
  <c r="AF117" i="10"/>
  <c r="W117" i="10"/>
  <c r="Z121" i="10"/>
  <c r="P123" i="10"/>
  <c r="AA123" i="10"/>
  <c r="Q124" i="10"/>
  <c r="AB124" i="10"/>
  <c r="T125" i="10"/>
  <c r="AC125" i="10"/>
  <c r="U126" i="10"/>
  <c r="AD126" i="10"/>
  <c r="P131" i="10"/>
  <c r="AA131" i="10"/>
  <c r="Q132" i="10"/>
  <c r="AB132" i="10"/>
  <c r="T133" i="10"/>
  <c r="AC133" i="10"/>
  <c r="U134" i="10"/>
  <c r="AD134" i="10"/>
  <c r="P139" i="10"/>
  <c r="AA139" i="10"/>
  <c r="Q140" i="10"/>
  <c r="AB140" i="10"/>
  <c r="T141" i="10"/>
  <c r="AC141" i="10"/>
  <c r="U142" i="10"/>
  <c r="AD142" i="10"/>
  <c r="Q148" i="10"/>
  <c r="AB148" i="10"/>
  <c r="T149" i="10"/>
  <c r="AC149" i="10"/>
  <c r="U150" i="10"/>
  <c r="AD150" i="10"/>
  <c r="Q122" i="10"/>
  <c r="AB122" i="10"/>
  <c r="T123" i="10"/>
  <c r="AC123" i="10"/>
  <c r="U124" i="10"/>
  <c r="AD124" i="10"/>
  <c r="V125" i="10"/>
  <c r="AE125" i="10"/>
  <c r="W126" i="10"/>
  <c r="AF126" i="10"/>
  <c r="Q130" i="10"/>
  <c r="AB130" i="10"/>
  <c r="T131" i="10"/>
  <c r="AC131" i="10"/>
  <c r="U132" i="10"/>
  <c r="AD132" i="10"/>
  <c r="V133" i="10"/>
  <c r="AE133" i="10"/>
  <c r="W134" i="10"/>
  <c r="AF134" i="10"/>
  <c r="Q138" i="10"/>
  <c r="AB138" i="10"/>
  <c r="T139" i="10"/>
  <c r="AC139" i="10"/>
  <c r="U140" i="10"/>
  <c r="AD140" i="10"/>
  <c r="V141" i="10"/>
  <c r="AE141" i="10"/>
  <c r="W142" i="10"/>
  <c r="AF142" i="10"/>
  <c r="Q146" i="10"/>
  <c r="AB146" i="10"/>
  <c r="T147" i="10"/>
  <c r="U148" i="10"/>
  <c r="AD148" i="10"/>
  <c r="V149" i="10"/>
  <c r="AE149" i="10"/>
  <c r="W150" i="10"/>
  <c r="AF150" i="10"/>
  <c r="P120" i="10"/>
  <c r="T122" i="10"/>
  <c r="AL122" i="10" s="1"/>
  <c r="U123" i="10"/>
  <c r="V124" i="10"/>
  <c r="AE124" i="10"/>
  <c r="W125" i="10"/>
  <c r="AF125" i="10"/>
  <c r="B126" i="10"/>
  <c r="X126" i="10"/>
  <c r="P128" i="10"/>
  <c r="T130" i="10"/>
  <c r="U131" i="10"/>
  <c r="V132" i="10"/>
  <c r="W133" i="10"/>
  <c r="AF133" i="10"/>
  <c r="B134" i="10"/>
  <c r="X134" i="10"/>
  <c r="T138" i="10"/>
  <c r="U139" i="10"/>
  <c r="AD139" i="10"/>
  <c r="V140" i="10"/>
  <c r="W141" i="10"/>
  <c r="AF141" i="10"/>
  <c r="B142" i="10"/>
  <c r="X142" i="10"/>
  <c r="T146" i="10"/>
  <c r="AL146" i="10" s="1"/>
  <c r="AE148" i="10"/>
  <c r="W149" i="10"/>
  <c r="AF149" i="10"/>
  <c r="B150" i="10"/>
  <c r="X150" i="10"/>
  <c r="P134" i="10"/>
  <c r="AA134" i="10"/>
  <c r="AA142" i="10"/>
  <c r="P150" i="10"/>
  <c r="AA150" i="10"/>
  <c r="P125" i="10"/>
  <c r="AA125" i="10"/>
  <c r="Q126" i="10"/>
  <c r="AB126" i="10"/>
  <c r="P133" i="10"/>
  <c r="AA133" i="10"/>
  <c r="Q134" i="10"/>
  <c r="AB134" i="10"/>
  <c r="B139" i="10"/>
  <c r="P141" i="10"/>
  <c r="AA141" i="10"/>
  <c r="Q142" i="10"/>
  <c r="AB142" i="10"/>
  <c r="P149" i="10"/>
  <c r="AA149" i="10"/>
  <c r="Q150" i="10"/>
  <c r="AB150" i="10"/>
  <c r="P124" i="10"/>
  <c r="Q125" i="10"/>
  <c r="T126" i="10"/>
  <c r="Q133" i="10"/>
  <c r="T134" i="10"/>
  <c r="AL134" i="10" s="1"/>
  <c r="T142" i="10"/>
  <c r="P148" i="10"/>
  <c r="Q149" i="10"/>
  <c r="T150" i="10"/>
  <c r="AL65" i="10" l="1"/>
  <c r="AL98" i="10"/>
  <c r="AK20" i="1"/>
  <c r="AN21" i="1"/>
  <c r="AK101" i="1"/>
  <c r="AM21" i="1"/>
  <c r="AK21" i="1"/>
  <c r="A90" i="1"/>
  <c r="A90" i="11" s="1"/>
  <c r="AK90" i="1"/>
  <c r="AM90" i="1"/>
  <c r="AN90" i="1"/>
  <c r="A104" i="1"/>
  <c r="A104" i="11" s="1"/>
  <c r="AN104" i="1"/>
  <c r="AM104" i="1"/>
  <c r="AK104" i="1"/>
  <c r="A98" i="1"/>
  <c r="A98" i="11" s="1"/>
  <c r="AK98" i="1"/>
  <c r="AN98" i="1"/>
  <c r="AM98" i="1"/>
  <c r="A96" i="1"/>
  <c r="A96" i="11" s="1"/>
  <c r="AK96" i="1"/>
  <c r="AN96" i="1"/>
  <c r="AM96" i="1"/>
  <c r="A24" i="1"/>
  <c r="A24" i="11" s="1"/>
  <c r="AN24" i="1"/>
  <c r="AK24" i="1"/>
  <c r="AM24" i="1"/>
  <c r="A141" i="1"/>
  <c r="A141" i="11" s="1"/>
  <c r="AK141" i="1"/>
  <c r="AN141" i="1"/>
  <c r="AM141" i="1"/>
  <c r="A95" i="1"/>
  <c r="A95" i="11" s="1"/>
  <c r="AM95" i="1"/>
  <c r="AK95" i="1"/>
  <c r="AN95" i="1"/>
  <c r="A108" i="1"/>
  <c r="A108" i="11" s="1"/>
  <c r="AM108" i="1"/>
  <c r="AN108" i="1"/>
  <c r="AK108" i="1"/>
  <c r="A147" i="1"/>
  <c r="A147" i="11" s="1"/>
  <c r="AM147" i="1"/>
  <c r="AN147" i="1"/>
  <c r="AK147" i="1"/>
  <c r="A49" i="1"/>
  <c r="A49" i="11" s="1"/>
  <c r="AM49" i="1"/>
  <c r="AK49" i="1"/>
  <c r="AN49" i="1"/>
  <c r="A143" i="1"/>
  <c r="A143" i="11" s="1"/>
  <c r="AK143" i="1"/>
  <c r="AM143" i="1"/>
  <c r="AN143" i="1"/>
  <c r="A69" i="1"/>
  <c r="A69" i="11" s="1"/>
  <c r="AM69" i="1"/>
  <c r="AN69" i="1"/>
  <c r="AK69" i="1"/>
  <c r="A103" i="1"/>
  <c r="A103" i="11" s="1"/>
  <c r="AM103" i="1"/>
  <c r="AK103" i="1"/>
  <c r="AN103" i="1"/>
  <c r="A97" i="1"/>
  <c r="A97" i="11" s="1"/>
  <c r="AM97" i="1"/>
  <c r="AK97" i="1"/>
  <c r="AN97" i="1"/>
  <c r="A150" i="1"/>
  <c r="A150" i="11" s="1"/>
  <c r="AK150" i="1"/>
  <c r="AM150" i="1"/>
  <c r="AN150" i="1"/>
  <c r="A138" i="1"/>
  <c r="A138" i="11" s="1"/>
  <c r="AK138" i="1"/>
  <c r="AM138" i="1"/>
  <c r="AN138" i="1"/>
  <c r="A82" i="1"/>
  <c r="A82" i="11" s="1"/>
  <c r="AK82" i="1"/>
  <c r="AN82" i="1"/>
  <c r="AM82" i="1"/>
  <c r="A84" i="1"/>
  <c r="A84" i="11" s="1"/>
  <c r="AN84" i="1"/>
  <c r="AK84" i="1"/>
  <c r="AM84" i="1"/>
  <c r="A92" i="1"/>
  <c r="A92" i="11" s="1"/>
  <c r="AK92" i="1"/>
  <c r="AM92" i="1"/>
  <c r="AN92" i="1"/>
  <c r="A112" i="1"/>
  <c r="A112" i="11" s="1"/>
  <c r="AK112" i="1"/>
  <c r="AN112" i="1"/>
  <c r="AM112" i="1"/>
  <c r="A110" i="1"/>
  <c r="A110" i="11" s="1"/>
  <c r="AM110" i="1"/>
  <c r="AN110" i="1"/>
  <c r="AK110" i="1"/>
  <c r="A87" i="1"/>
  <c r="A87" i="11" s="1"/>
  <c r="AM87" i="1"/>
  <c r="AN87" i="1"/>
  <c r="AK87" i="1"/>
  <c r="A107" i="1"/>
  <c r="A107" i="11" s="1"/>
  <c r="AK107" i="1"/>
  <c r="AN107" i="1"/>
  <c r="AM107" i="1"/>
  <c r="A88" i="1"/>
  <c r="A88" i="11" s="1"/>
  <c r="AK88" i="1"/>
  <c r="AM88" i="1"/>
  <c r="AN88" i="1"/>
  <c r="A142" i="1"/>
  <c r="A142" i="11" s="1"/>
  <c r="AN142" i="1"/>
  <c r="AK142" i="1"/>
  <c r="AM142" i="1"/>
  <c r="A94" i="1"/>
  <c r="A94" i="11" s="1"/>
  <c r="AN94" i="1"/>
  <c r="AM94" i="1"/>
  <c r="AK94" i="1"/>
  <c r="A102" i="1"/>
  <c r="A102" i="11" s="1"/>
  <c r="AK102" i="1"/>
  <c r="AM102" i="1"/>
  <c r="AN102" i="1"/>
  <c r="A16" i="1"/>
  <c r="A16" i="11" s="1"/>
  <c r="AK16" i="1"/>
  <c r="AM16" i="1"/>
  <c r="AN16" i="1"/>
  <c r="AK144" i="1"/>
  <c r="AM8" i="1"/>
  <c r="AI145" i="1"/>
  <c r="AI85" i="1"/>
  <c r="AI109" i="1"/>
  <c r="AI13" i="1"/>
  <c r="AI134" i="1"/>
  <c r="AK8" i="1"/>
  <c r="AM106" i="1"/>
  <c r="AI12" i="1"/>
  <c r="AK106" i="1"/>
  <c r="AN140" i="1"/>
  <c r="AM113" i="1"/>
  <c r="AK111" i="1"/>
  <c r="AI93" i="1"/>
  <c r="AI114" i="1"/>
  <c r="AI146" i="1"/>
  <c r="AI100" i="1"/>
  <c r="AN20" i="1"/>
  <c r="AM140" i="1"/>
  <c r="AN113" i="1"/>
  <c r="AN111" i="1"/>
  <c r="AN148" i="1"/>
  <c r="AM20" i="1"/>
  <c r="AN106" i="1"/>
  <c r="AK140" i="1"/>
  <c r="AK113" i="1"/>
  <c r="AM111" i="1"/>
  <c r="A149" i="1"/>
  <c r="A149" i="11" s="1"/>
  <c r="AK149" i="1"/>
  <c r="AM149" i="1"/>
  <c r="AN149" i="1"/>
  <c r="AI18" i="1"/>
  <c r="AI151" i="1"/>
  <c r="AI105" i="1"/>
  <c r="AI86" i="1"/>
  <c r="AI122" i="1"/>
  <c r="AK148" i="1"/>
  <c r="AN144" i="1"/>
  <c r="AI83" i="1"/>
  <c r="AI51" i="1"/>
  <c r="AI91" i="1"/>
  <c r="AI6" i="1"/>
  <c r="AI5" i="1"/>
  <c r="A5" i="1" s="1"/>
  <c r="AI4" i="1"/>
  <c r="A4" i="1" s="1"/>
  <c r="T4" i="11"/>
  <c r="AI3" i="1"/>
  <c r="A3" i="1" s="1"/>
  <c r="T3" i="11"/>
  <c r="A121" i="11"/>
  <c r="AK121" i="1"/>
  <c r="AM121" i="1"/>
  <c r="AN121" i="1"/>
  <c r="AM45" i="1"/>
  <c r="A45" i="11"/>
  <c r="AK45" i="1"/>
  <c r="AN45" i="1"/>
  <c r="AM71" i="1"/>
  <c r="AN71" i="1"/>
  <c r="A71" i="11"/>
  <c r="AK71" i="1"/>
  <c r="AK65" i="1"/>
  <c r="AM65" i="1"/>
  <c r="AN65" i="1"/>
  <c r="A65" i="11"/>
  <c r="AK56" i="1"/>
  <c r="AM56" i="1"/>
  <c r="AN56" i="1"/>
  <c r="A56" i="11"/>
  <c r="A124" i="11"/>
  <c r="AM124" i="1"/>
  <c r="AN124" i="1"/>
  <c r="AK124" i="1"/>
  <c r="A126" i="11"/>
  <c r="AN126" i="1"/>
  <c r="AK126" i="1"/>
  <c r="AM126" i="1"/>
  <c r="AK37" i="1"/>
  <c r="AM37" i="1"/>
  <c r="AN37" i="1"/>
  <c r="A37" i="11"/>
  <c r="AK58" i="1"/>
  <c r="AM58" i="1"/>
  <c r="AN58" i="1"/>
  <c r="A58" i="11"/>
  <c r="AM42" i="1"/>
  <c r="AN42" i="1"/>
  <c r="AK42" i="1"/>
  <c r="A42" i="11"/>
  <c r="AK32" i="1"/>
  <c r="AM32" i="1"/>
  <c r="AN32" i="1"/>
  <c r="A32" i="11"/>
  <c r="AK67" i="1"/>
  <c r="AM67" i="1"/>
  <c r="AN67" i="1"/>
  <c r="A67" i="11"/>
  <c r="AK35" i="1"/>
  <c r="AM35" i="1"/>
  <c r="AN35" i="1"/>
  <c r="A35" i="11"/>
  <c r="A116" i="11"/>
  <c r="AK116" i="1"/>
  <c r="AM116" i="1"/>
  <c r="AN116" i="1"/>
  <c r="A132" i="11"/>
  <c r="AK132" i="1"/>
  <c r="AM132" i="1"/>
  <c r="AN132" i="1"/>
  <c r="AK63" i="1"/>
  <c r="AM63" i="1"/>
  <c r="AN63" i="1"/>
  <c r="A63" i="11"/>
  <c r="AK33" i="1"/>
  <c r="AM33" i="1"/>
  <c r="AN33" i="1"/>
  <c r="A33" i="11"/>
  <c r="AK38" i="1"/>
  <c r="AM38" i="1"/>
  <c r="AN38" i="1"/>
  <c r="A38" i="11"/>
  <c r="AK57" i="1"/>
  <c r="AM57" i="1"/>
  <c r="AN57" i="1"/>
  <c r="A57" i="11"/>
  <c r="A123" i="11"/>
  <c r="AK123" i="1"/>
  <c r="AM123" i="1"/>
  <c r="AN123" i="1"/>
  <c r="A115" i="11"/>
  <c r="AK115" i="1"/>
  <c r="AM115" i="1"/>
  <c r="AN115" i="1"/>
  <c r="AM41" i="1"/>
  <c r="AN41" i="1"/>
  <c r="A41" i="11"/>
  <c r="AK41" i="1"/>
  <c r="AK39" i="1"/>
  <c r="AM39" i="1"/>
  <c r="AN39" i="1"/>
  <c r="A39" i="11"/>
  <c r="AK59" i="1"/>
  <c r="AM59" i="1"/>
  <c r="AN59" i="1"/>
  <c r="A59" i="11"/>
  <c r="AK54" i="1"/>
  <c r="AM54" i="1"/>
  <c r="AN54" i="1"/>
  <c r="A54" i="11"/>
  <c r="AN79" i="1"/>
  <c r="AM79" i="1"/>
  <c r="A79" i="11"/>
  <c r="AK79" i="1"/>
  <c r="A139" i="11"/>
  <c r="AN139" i="1"/>
  <c r="AK139" i="1"/>
  <c r="AM139" i="1"/>
  <c r="A118" i="11"/>
  <c r="AK118" i="1"/>
  <c r="AN118" i="1"/>
  <c r="AM118" i="1"/>
  <c r="AK55" i="1"/>
  <c r="AM55" i="1"/>
  <c r="AN55" i="1"/>
  <c r="A55" i="11"/>
  <c r="A129" i="11"/>
  <c r="AK129" i="1"/>
  <c r="AM129" i="1"/>
  <c r="AN129" i="1"/>
  <c r="AM70" i="1"/>
  <c r="AN70" i="1"/>
  <c r="A70" i="11"/>
  <c r="AK70" i="1"/>
  <c r="AK36" i="1"/>
  <c r="AM36" i="1"/>
  <c r="AN36" i="1"/>
  <c r="A36" i="11"/>
  <c r="AK52" i="1"/>
  <c r="AM52" i="1"/>
  <c r="AN52" i="1"/>
  <c r="A52" i="11"/>
  <c r="A136" i="11"/>
  <c r="AM136" i="1"/>
  <c r="AN136" i="1"/>
  <c r="AK136" i="1"/>
  <c r="AK64" i="1"/>
  <c r="AM64" i="1"/>
  <c r="AN64" i="1"/>
  <c r="A64" i="11"/>
  <c r="A130" i="11"/>
  <c r="AK130" i="1"/>
  <c r="AM130" i="1"/>
  <c r="AN130" i="1"/>
  <c r="AK60" i="1"/>
  <c r="AM60" i="1"/>
  <c r="AN60" i="1"/>
  <c r="A60" i="11"/>
  <c r="AN76" i="1"/>
  <c r="AK76" i="1"/>
  <c r="AM76" i="1"/>
  <c r="A76" i="11"/>
  <c r="AM72" i="1"/>
  <c r="AN72" i="1"/>
  <c r="A72" i="11"/>
  <c r="AK72" i="1"/>
  <c r="AK4" i="1"/>
  <c r="AM47" i="1"/>
  <c r="AN47" i="1"/>
  <c r="A47" i="11"/>
  <c r="AK47" i="1"/>
  <c r="AK62" i="1"/>
  <c r="AM62" i="1"/>
  <c r="AN62" i="1"/>
  <c r="A62" i="11"/>
  <c r="A125" i="11"/>
  <c r="AK125" i="1"/>
  <c r="AN125" i="1"/>
  <c r="AM125" i="1"/>
  <c r="AM74" i="1"/>
  <c r="AN74" i="1"/>
  <c r="A74" i="11"/>
  <c r="AK74" i="1"/>
  <c r="A28" i="11"/>
  <c r="AM28" i="1"/>
  <c r="AN28" i="1"/>
  <c r="AK28" i="1"/>
  <c r="A23" i="11"/>
  <c r="AK23" i="1"/>
  <c r="AM23" i="1"/>
  <c r="AN23" i="1"/>
  <c r="AK68" i="1"/>
  <c r="AM68" i="1"/>
  <c r="AN68" i="1"/>
  <c r="A68" i="11"/>
  <c r="A14" i="11"/>
  <c r="AK14" i="1"/>
  <c r="AM14" i="1"/>
  <c r="AN14" i="1"/>
  <c r="AN77" i="1"/>
  <c r="A77" i="11"/>
  <c r="AK77" i="1"/>
  <c r="AM77" i="1"/>
  <c r="A117" i="11"/>
  <c r="AN117" i="1"/>
  <c r="AK117" i="1"/>
  <c r="AM117" i="1"/>
  <c r="AK34" i="1"/>
  <c r="AM34" i="1"/>
  <c r="AN34" i="1"/>
  <c r="A34" i="11"/>
  <c r="A15" i="11"/>
  <c r="AK15" i="1"/>
  <c r="AM15" i="1"/>
  <c r="AN15" i="1"/>
  <c r="AK66" i="1"/>
  <c r="AM66" i="1"/>
  <c r="AN66" i="1"/>
  <c r="A66" i="11"/>
  <c r="AK53" i="1"/>
  <c r="AM53" i="1"/>
  <c r="AN53" i="1"/>
  <c r="A53" i="11"/>
  <c r="AI131" i="1"/>
  <c r="A131" i="1" s="1"/>
  <c r="A120" i="11"/>
  <c r="AM120" i="1"/>
  <c r="AK120" i="1"/>
  <c r="AN120" i="1"/>
  <c r="AM73" i="1"/>
  <c r="AN73" i="1"/>
  <c r="A73" i="11"/>
  <c r="AK73" i="1"/>
  <c r="A7" i="11"/>
  <c r="AK7" i="1"/>
  <c r="AN7" i="1"/>
  <c r="AM7" i="1"/>
  <c r="A29" i="11"/>
  <c r="AK29" i="1"/>
  <c r="AM29" i="1"/>
  <c r="AN29" i="1"/>
  <c r="A119" i="11"/>
  <c r="AM119" i="1"/>
  <c r="AN119" i="1"/>
  <c r="AK119" i="1"/>
  <c r="A135" i="11"/>
  <c r="AK135" i="1"/>
  <c r="AN135" i="1"/>
  <c r="AM135" i="1"/>
  <c r="AM40" i="1"/>
  <c r="AN40" i="1"/>
  <c r="AK40" i="1"/>
  <c r="A40" i="11"/>
  <c r="AM44" i="1"/>
  <c r="A44" i="11"/>
  <c r="AN44" i="1"/>
  <c r="AK44" i="1"/>
  <c r="A25" i="11"/>
  <c r="AK25" i="1"/>
  <c r="AM25" i="1"/>
  <c r="AN25" i="1"/>
  <c r="AK81" i="1"/>
  <c r="AM81" i="1"/>
  <c r="AN81" i="1"/>
  <c r="A81" i="11"/>
  <c r="AM75" i="1"/>
  <c r="AN75" i="1"/>
  <c r="A75" i="11"/>
  <c r="AK75" i="1"/>
  <c r="AK61" i="1"/>
  <c r="AM61" i="1"/>
  <c r="AN61" i="1"/>
  <c r="A61" i="11"/>
  <c r="A30" i="11"/>
  <c r="AK30" i="1"/>
  <c r="AM30" i="1"/>
  <c r="AN30" i="1"/>
  <c r="A22" i="11"/>
  <c r="AK22" i="1"/>
  <c r="AM22" i="1"/>
  <c r="AN22" i="1"/>
  <c r="A133" i="11"/>
  <c r="AK133" i="1"/>
  <c r="AM133" i="1"/>
  <c r="AN133" i="1"/>
  <c r="A127" i="11"/>
  <c r="AM127" i="1"/>
  <c r="AN127" i="1"/>
  <c r="AK127" i="1"/>
  <c r="A128" i="11"/>
  <c r="AK128" i="1"/>
  <c r="AM128" i="1"/>
  <c r="AN128" i="1"/>
  <c r="AM50" i="1"/>
  <c r="AN50" i="1"/>
  <c r="A50" i="11"/>
  <c r="AK50" i="1"/>
  <c r="A17" i="11"/>
  <c r="AK17" i="1"/>
  <c r="AM17" i="1"/>
  <c r="AN17" i="1"/>
  <c r="AM48" i="1"/>
  <c r="A48" i="11"/>
  <c r="AK48" i="1"/>
  <c r="AN48" i="1"/>
  <c r="A27" i="11"/>
  <c r="AN27" i="1"/>
  <c r="AK27" i="1"/>
  <c r="AM27" i="1"/>
  <c r="AN78" i="1"/>
  <c r="A78" i="11"/>
  <c r="AK78" i="1"/>
  <c r="AM78" i="1"/>
  <c r="AM43" i="1"/>
  <c r="A43" i="11"/>
  <c r="AK43" i="1"/>
  <c r="AN43" i="1"/>
  <c r="A137" i="11"/>
  <c r="AK137" i="1"/>
  <c r="AM137" i="1"/>
  <c r="AN137" i="1"/>
  <c r="A26" i="11"/>
  <c r="AK26" i="1"/>
  <c r="AM26" i="1"/>
  <c r="AN26" i="1"/>
  <c r="A9" i="11"/>
  <c r="AK9" i="1"/>
  <c r="AM9" i="1"/>
  <c r="AN9" i="1"/>
  <c r="A19" i="11"/>
  <c r="AN19" i="1"/>
  <c r="AK19" i="1"/>
  <c r="AM19" i="1"/>
  <c r="A31" i="11"/>
  <c r="AK31" i="1"/>
  <c r="AM31" i="1"/>
  <c r="AN31" i="1"/>
  <c r="AM46" i="1"/>
  <c r="A46" i="11"/>
  <c r="AK46" i="1"/>
  <c r="AN46" i="1"/>
  <c r="AN80" i="1"/>
  <c r="A80" i="11"/>
  <c r="AK80" i="1"/>
  <c r="AM80" i="1"/>
  <c r="A11" i="11"/>
  <c r="AK11" i="1"/>
  <c r="AM11" i="1"/>
  <c r="AN11" i="1"/>
  <c r="A10" i="11"/>
  <c r="AK10" i="1"/>
  <c r="AN10" i="1"/>
  <c r="AM10" i="1"/>
  <c r="AL149" i="10"/>
  <c r="AL87" i="10"/>
  <c r="AL22" i="10"/>
  <c r="AL15" i="10"/>
  <c r="AL66" i="10"/>
  <c r="AL93" i="10"/>
  <c r="AK5" i="10"/>
  <c r="AL77" i="10"/>
  <c r="AL107" i="10"/>
  <c r="AL61" i="10"/>
  <c r="AL56" i="10"/>
  <c r="AL132" i="10"/>
  <c r="AL83" i="10"/>
  <c r="AL60" i="10"/>
  <c r="AL57" i="10"/>
  <c r="AL36" i="10"/>
  <c r="AL130" i="10"/>
  <c r="AI68" i="10"/>
  <c r="AK68" i="10" s="1"/>
  <c r="AL39" i="10"/>
  <c r="AL124" i="10"/>
  <c r="AI31" i="10"/>
  <c r="AM31" i="10" s="1"/>
  <c r="AL50" i="10"/>
  <c r="AL33" i="10"/>
  <c r="AL68" i="10"/>
  <c r="AL30" i="10"/>
  <c r="AL119" i="10"/>
  <c r="AL20" i="10"/>
  <c r="AL96" i="10"/>
  <c r="AL45" i="10"/>
  <c r="AL144" i="10"/>
  <c r="AI91" i="10"/>
  <c r="AL44" i="10"/>
  <c r="AL76" i="10"/>
  <c r="AI143" i="10"/>
  <c r="AL108" i="10"/>
  <c r="AI76" i="10"/>
  <c r="AI119" i="10"/>
  <c r="AK119" i="10" s="1"/>
  <c r="AL111" i="10"/>
  <c r="AL79" i="10"/>
  <c r="AL53" i="10"/>
  <c r="AL52" i="10"/>
  <c r="AI107" i="10"/>
  <c r="AL143" i="10"/>
  <c r="AL38" i="10"/>
  <c r="AL148" i="10"/>
  <c r="AL55" i="10"/>
  <c r="AL48" i="10"/>
  <c r="AI144" i="10"/>
  <c r="AL147" i="10"/>
  <c r="AL27" i="10"/>
  <c r="AL127" i="10"/>
  <c r="AI99" i="10"/>
  <c r="AK99" i="10" s="1"/>
  <c r="AL110" i="10"/>
  <c r="AI120" i="10"/>
  <c r="AL121" i="10"/>
  <c r="AI28" i="10"/>
  <c r="AL151" i="10"/>
  <c r="AL97" i="10"/>
  <c r="AI85" i="10"/>
  <c r="AK85" i="10" s="1"/>
  <c r="AL100" i="10"/>
  <c r="AI58" i="10"/>
  <c r="AL141" i="10"/>
  <c r="AL133" i="10"/>
  <c r="AL102" i="10"/>
  <c r="AL92" i="10"/>
  <c r="AI37" i="10"/>
  <c r="AL25" i="10"/>
  <c r="AL16" i="10"/>
  <c r="AI11" i="10"/>
  <c r="AK11" i="10" s="1"/>
  <c r="AL135" i="10"/>
  <c r="AI151" i="10"/>
  <c r="AI77" i="10"/>
  <c r="AM77" i="10" s="1"/>
  <c r="AL47" i="10"/>
  <c r="AI51" i="10"/>
  <c r="AM51" i="10" s="1"/>
  <c r="AL49" i="10"/>
  <c r="AI136" i="10"/>
  <c r="AL136" i="10"/>
  <c r="AL19" i="10"/>
  <c r="AI112" i="10"/>
  <c r="AK112" i="10" s="1"/>
  <c r="AI135" i="10"/>
  <c r="AI59" i="10"/>
  <c r="AI69" i="10"/>
  <c r="AL10" i="10"/>
  <c r="AI23" i="10"/>
  <c r="AM23" i="10" s="1"/>
  <c r="AL95" i="10"/>
  <c r="AL37" i="10"/>
  <c r="AL58" i="10"/>
  <c r="AL150" i="10"/>
  <c r="AL78" i="10"/>
  <c r="AL74" i="10"/>
  <c r="AI15" i="10"/>
  <c r="AL67" i="10"/>
  <c r="AI84" i="10"/>
  <c r="AL42" i="10"/>
  <c r="AL23" i="10"/>
  <c r="AL118" i="10"/>
  <c r="AI20" i="10"/>
  <c r="AM20" i="10" s="1"/>
  <c r="AI127" i="10"/>
  <c r="AI43" i="10"/>
  <c r="AI104" i="10"/>
  <c r="AK104" i="10" s="1"/>
  <c r="AI113" i="10"/>
  <c r="AK113" i="10" s="1"/>
  <c r="AL21" i="10"/>
  <c r="AL43" i="10"/>
  <c r="AL99" i="10"/>
  <c r="AL113" i="10"/>
  <c r="AI97" i="10"/>
  <c r="AM97" i="10" s="1"/>
  <c r="AN97" i="10" s="1"/>
  <c r="A97" i="10" s="1"/>
  <c r="AI21" i="10"/>
  <c r="AM21" i="10" s="1"/>
  <c r="AL84" i="10"/>
  <c r="AI55" i="10"/>
  <c r="AI131" i="10"/>
  <c r="AI123" i="10"/>
  <c r="AL94" i="10"/>
  <c r="AI103" i="10"/>
  <c r="AM103" i="10" s="1"/>
  <c r="AI63" i="10"/>
  <c r="AM63" i="10" s="1"/>
  <c r="AL70" i="10"/>
  <c r="AI25" i="10"/>
  <c r="AI128" i="10"/>
  <c r="AL140" i="10"/>
  <c r="AL89" i="10"/>
  <c r="AI42" i="10"/>
  <c r="AK42" i="10" s="1"/>
  <c r="AI139" i="10"/>
  <c r="AI100" i="10"/>
  <c r="AM100" i="10" s="1"/>
  <c r="AI82" i="10"/>
  <c r="AI50" i="10"/>
  <c r="AM50" i="10" s="1"/>
  <c r="AI36" i="10"/>
  <c r="AL24" i="10"/>
  <c r="AI24" i="10"/>
  <c r="AK24" i="10" s="1"/>
  <c r="AL11" i="10"/>
  <c r="AI149" i="10"/>
  <c r="AK149" i="10" s="1"/>
  <c r="AL138" i="10"/>
  <c r="AI146" i="10"/>
  <c r="AL125" i="10"/>
  <c r="AI108" i="10"/>
  <c r="AL112" i="10"/>
  <c r="AI148" i="10"/>
  <c r="AM148" i="10" s="1"/>
  <c r="AN148" i="10" s="1"/>
  <c r="AI117" i="10"/>
  <c r="AK117" i="10" s="1"/>
  <c r="AL62" i="10"/>
  <c r="AL63" i="10"/>
  <c r="AL72" i="10"/>
  <c r="AI64" i="10"/>
  <c r="AI80" i="10"/>
  <c r="AK80" i="10" s="1"/>
  <c r="AI115" i="10"/>
  <c r="AL139" i="10"/>
  <c r="AI101" i="10"/>
  <c r="AL116" i="10"/>
  <c r="AI18" i="10"/>
  <c r="AM18" i="10" s="1"/>
  <c r="AI66" i="10"/>
  <c r="AI122" i="10"/>
  <c r="AM122" i="10" s="1"/>
  <c r="AI65" i="10"/>
  <c r="AM65" i="10" s="1"/>
  <c r="AI133" i="10"/>
  <c r="AI87" i="10"/>
  <c r="AM87" i="10" s="1"/>
  <c r="AL126" i="10"/>
  <c r="AI74" i="10"/>
  <c r="AI56" i="10"/>
  <c r="AK56" i="10" s="1"/>
  <c r="AI70" i="10"/>
  <c r="AK70" i="10" s="1"/>
  <c r="AI26" i="10"/>
  <c r="AM26" i="10" s="1"/>
  <c r="AL13" i="10"/>
  <c r="AI124" i="10"/>
  <c r="AK124" i="10" s="1"/>
  <c r="AI141" i="10"/>
  <c r="AK141" i="10" s="1"/>
  <c r="AI125" i="10"/>
  <c r="AK125" i="10" s="1"/>
  <c r="AI138" i="10"/>
  <c r="AL131" i="10"/>
  <c r="AI140" i="10"/>
  <c r="AI132" i="10"/>
  <c r="AI105" i="10"/>
  <c r="AM105" i="10" s="1"/>
  <c r="AL114" i="10"/>
  <c r="AI61" i="10"/>
  <c r="AM61" i="10" s="1"/>
  <c r="AI95" i="10"/>
  <c r="AI92" i="10"/>
  <c r="AK92" i="10" s="1"/>
  <c r="AI47" i="10"/>
  <c r="AI17" i="10"/>
  <c r="AI130" i="10"/>
  <c r="AL129" i="10"/>
  <c r="AI71" i="10"/>
  <c r="AI48" i="10"/>
  <c r="AI33" i="10"/>
  <c r="AI16" i="10"/>
  <c r="AI90" i="10"/>
  <c r="AK90" i="10" s="1"/>
  <c r="AI44" i="10"/>
  <c r="AK44" i="10" s="1"/>
  <c r="AI72" i="10"/>
  <c r="AI118" i="10"/>
  <c r="AI73" i="10"/>
  <c r="AM73" i="10" s="1"/>
  <c r="AI27" i="10"/>
  <c r="AI145" i="10"/>
  <c r="AI78" i="10"/>
  <c r="AK78" i="10" s="1"/>
  <c r="AL8" i="10"/>
  <c r="AL9" i="10"/>
  <c r="AI9" i="10"/>
  <c r="AK9" i="10" s="1"/>
  <c r="AI7" i="10"/>
  <c r="AM7" i="10" s="1"/>
  <c r="AN7" i="10" s="1"/>
  <c r="AK3" i="10"/>
  <c r="AM3" i="10"/>
  <c r="AN3" i="10" s="1"/>
  <c r="A3" i="10" s="1"/>
  <c r="AI150" i="10"/>
  <c r="AI121" i="10"/>
  <c r="AI67" i="10"/>
  <c r="AI57" i="10"/>
  <c r="AI147" i="10"/>
  <c r="AI137" i="10"/>
  <c r="AL117" i="10"/>
  <c r="AI98" i="10"/>
  <c r="AI96" i="10"/>
  <c r="AI79" i="10"/>
  <c r="AL75" i="10"/>
  <c r="AM76" i="10"/>
  <c r="AN76" i="10" s="1"/>
  <c r="A76" i="10" s="1"/>
  <c r="AK76" i="10"/>
  <c r="AL41" i="10"/>
  <c r="AI62" i="10"/>
  <c r="AL54" i="10"/>
  <c r="AI52" i="10"/>
  <c r="AL46" i="10"/>
  <c r="AI10" i="10"/>
  <c r="AI134" i="10"/>
  <c r="AI89" i="10"/>
  <c r="AI116" i="10"/>
  <c r="AI40" i="10"/>
  <c r="AI34" i="10"/>
  <c r="AI2" i="10"/>
  <c r="AI22" i="10"/>
  <c r="AI49" i="10"/>
  <c r="AM6" i="10"/>
  <c r="AN6" i="10" s="1"/>
  <c r="A6" i="10" s="1"/>
  <c r="AK6" i="10"/>
  <c r="AI142" i="10"/>
  <c r="AI126" i="10"/>
  <c r="AI110" i="10"/>
  <c r="AL115" i="10"/>
  <c r="AI109" i="10"/>
  <c r="AI81" i="10"/>
  <c r="AL90" i="10"/>
  <c r="AI41" i="10"/>
  <c r="AI32" i="10"/>
  <c r="AL26" i="10"/>
  <c r="AI4" i="10"/>
  <c r="AI102" i="10"/>
  <c r="AL73" i="10"/>
  <c r="AI29" i="10"/>
  <c r="AI60" i="10"/>
  <c r="AI54" i="10"/>
  <c r="AI45" i="10"/>
  <c r="AI19" i="10"/>
  <c r="AI13" i="10"/>
  <c r="AI86" i="10"/>
  <c r="AI8" i="10"/>
  <c r="AL123" i="10"/>
  <c r="AL137" i="10"/>
  <c r="AI111" i="10"/>
  <c r="AI93" i="10"/>
  <c r="AI83" i="10"/>
  <c r="AL88" i="10"/>
  <c r="AI88" i="10"/>
  <c r="AI75" i="10"/>
  <c r="AI46" i="10"/>
  <c r="AI38" i="10"/>
  <c r="AI35" i="10"/>
  <c r="AL7" i="10"/>
  <c r="AI12" i="10"/>
  <c r="AI106" i="10"/>
  <c r="AM68" i="10"/>
  <c r="AN68" i="10" s="1"/>
  <c r="A68" i="10" s="1"/>
  <c r="AI30" i="10"/>
  <c r="AI14" i="10"/>
  <c r="AL142" i="10"/>
  <c r="AI129" i="10"/>
  <c r="AL101" i="10"/>
  <c r="AL145" i="10"/>
  <c r="AI94" i="10"/>
  <c r="AI114" i="10"/>
  <c r="AL80" i="10"/>
  <c r="AI53" i="10"/>
  <c r="AL81" i="10"/>
  <c r="AI39" i="10"/>
  <c r="AL32" i="10"/>
  <c r="AL34" i="10"/>
  <c r="AK97" i="10" l="1"/>
  <c r="A83" i="1"/>
  <c r="A83" i="11" s="1"/>
  <c r="AM83" i="1"/>
  <c r="AN83" i="1"/>
  <c r="AK83" i="1"/>
  <c r="A114" i="1"/>
  <c r="A114" i="11" s="1"/>
  <c r="AM114" i="1"/>
  <c r="AN114" i="1"/>
  <c r="AK114" i="1"/>
  <c r="A13" i="1"/>
  <c r="A13" i="11" s="1"/>
  <c r="AM13" i="1"/>
  <c r="AN13" i="1"/>
  <c r="AK13" i="1"/>
  <c r="A134" i="1"/>
  <c r="A134" i="11" s="1"/>
  <c r="AM134" i="1"/>
  <c r="AN134" i="1"/>
  <c r="AK134" i="1"/>
  <c r="AK3" i="1"/>
  <c r="A122" i="1"/>
  <c r="A122" i="11" s="1"/>
  <c r="AN122" i="1"/>
  <c r="AK122" i="1"/>
  <c r="AM122" i="1"/>
  <c r="A109" i="1"/>
  <c r="A109" i="11" s="1"/>
  <c r="AN109" i="1"/>
  <c r="AK109" i="1"/>
  <c r="AM109" i="1"/>
  <c r="A93" i="1"/>
  <c r="A93" i="11" s="1"/>
  <c r="AK93" i="1"/>
  <c r="AM93" i="1"/>
  <c r="AN93" i="1"/>
  <c r="A86" i="1"/>
  <c r="A86" i="11" s="1"/>
  <c r="AK86" i="1"/>
  <c r="AM86" i="1"/>
  <c r="AN86" i="1"/>
  <c r="A85" i="1"/>
  <c r="A85" i="11" s="1"/>
  <c r="AK85" i="1"/>
  <c r="AM85" i="1"/>
  <c r="AN85" i="1"/>
  <c r="AK6" i="1"/>
  <c r="A6" i="1"/>
  <c r="A105" i="1"/>
  <c r="A105" i="11" s="1"/>
  <c r="AN105" i="1"/>
  <c r="AK105" i="1"/>
  <c r="AM105" i="1"/>
  <c r="A145" i="1"/>
  <c r="A145" i="11" s="1"/>
  <c r="AK145" i="1"/>
  <c r="AM145" i="1"/>
  <c r="AN145" i="1"/>
  <c r="A91" i="1"/>
  <c r="A91" i="11" s="1"/>
  <c r="AK91" i="1"/>
  <c r="AM91" i="1"/>
  <c r="AN91" i="1"/>
  <c r="A151" i="1"/>
  <c r="A151" i="11" s="1"/>
  <c r="AK151" i="1"/>
  <c r="AM151" i="1"/>
  <c r="AN151" i="1"/>
  <c r="A100" i="1"/>
  <c r="A100" i="11" s="1"/>
  <c r="AM100" i="1"/>
  <c r="AK100" i="1"/>
  <c r="AN100" i="1"/>
  <c r="A12" i="1"/>
  <c r="A12" i="11" s="1"/>
  <c r="AK12" i="1"/>
  <c r="AM12" i="1"/>
  <c r="AN12" i="1"/>
  <c r="A51" i="1"/>
  <c r="A51" i="11" s="1"/>
  <c r="AM51" i="1"/>
  <c r="AK51" i="1"/>
  <c r="AN51" i="1"/>
  <c r="A18" i="1"/>
  <c r="A18" i="11" s="1"/>
  <c r="AK18" i="1"/>
  <c r="AM18" i="1"/>
  <c r="AN18" i="1"/>
  <c r="A146" i="1"/>
  <c r="A146" i="11" s="1"/>
  <c r="AK146" i="1"/>
  <c r="AM146" i="1"/>
  <c r="AN146" i="1"/>
  <c r="AN4" i="1"/>
  <c r="AM6" i="1"/>
  <c r="AN6" i="1"/>
  <c r="AM4" i="1"/>
  <c r="AN5" i="1"/>
  <c r="AM5" i="1"/>
  <c r="AK5" i="1"/>
  <c r="AM3" i="1"/>
  <c r="AN3" i="1"/>
  <c r="A131" i="11"/>
  <c r="AK131" i="1"/>
  <c r="AM131" i="1"/>
  <c r="AN131" i="1"/>
  <c r="AK148" i="10"/>
  <c r="AK77" i="10"/>
  <c r="AM11" i="10"/>
  <c r="AN11" i="10" s="1"/>
  <c r="A11" i="10" s="1"/>
  <c r="A148" i="10"/>
  <c r="AM139" i="10"/>
  <c r="AN139" i="10" s="1"/>
  <c r="A139" i="10" s="1"/>
  <c r="AK31" i="10"/>
  <c r="AN31" i="10"/>
  <c r="A31" i="10" s="1"/>
  <c r="AM113" i="10"/>
  <c r="AN113" i="10" s="1"/>
  <c r="A113" i="10" s="1"/>
  <c r="AK139" i="10"/>
  <c r="AM99" i="10"/>
  <c r="AN99" i="10" s="1"/>
  <c r="A99" i="10" s="1"/>
  <c r="AK120" i="10"/>
  <c r="AM146" i="10"/>
  <c r="AN146" i="10" s="1"/>
  <c r="A146" i="10" s="1"/>
  <c r="AM112" i="10"/>
  <c r="AN112" i="10" s="1"/>
  <c r="A112" i="10" s="1"/>
  <c r="AK50" i="10"/>
  <c r="AM84" i="10"/>
  <c r="AN84" i="10" s="1"/>
  <c r="A84" i="10" s="1"/>
  <c r="AN20" i="10"/>
  <c r="A20" i="10" s="1"/>
  <c r="AM66" i="10"/>
  <c r="AN66" i="10" s="1"/>
  <c r="A66" i="10" s="1"/>
  <c r="AM143" i="10"/>
  <c r="AN143" i="10" s="1"/>
  <c r="A143" i="10" s="1"/>
  <c r="AK123" i="10"/>
  <c r="AM90" i="10"/>
  <c r="AN90" i="10" s="1"/>
  <c r="A90" i="10" s="1"/>
  <c r="AK20" i="10"/>
  <c r="AK107" i="10"/>
  <c r="AK66" i="10"/>
  <c r="AM59" i="10"/>
  <c r="AM107" i="10"/>
  <c r="AN107" i="10" s="1"/>
  <c r="A107" i="10" s="1"/>
  <c r="AM85" i="10"/>
  <c r="AN85" i="10" s="1"/>
  <c r="A85" i="10" s="1"/>
  <c r="AK143" i="10"/>
  <c r="AM123" i="10"/>
  <c r="AN123" i="10" s="1"/>
  <c r="A123" i="10" s="1"/>
  <c r="AK91" i="10"/>
  <c r="AM91" i="10"/>
  <c r="AN91" i="10" s="1"/>
  <c r="A91" i="10" s="1"/>
  <c r="AM55" i="10"/>
  <c r="AN55" i="10" s="1"/>
  <c r="A55" i="10" s="1"/>
  <c r="AK131" i="10"/>
  <c r="AM131" i="10"/>
  <c r="AN131" i="10" s="1"/>
  <c r="A131" i="10" s="1"/>
  <c r="AM120" i="10"/>
  <c r="AN120" i="10" s="1"/>
  <c r="A120" i="10" s="1"/>
  <c r="AK55" i="10"/>
  <c r="AN100" i="10"/>
  <c r="AK84" i="10"/>
  <c r="AK25" i="10"/>
  <c r="AM25" i="10"/>
  <c r="AN25" i="10" s="1"/>
  <c r="A25" i="10" s="1"/>
  <c r="AM42" i="10"/>
  <c r="AN42" i="10" s="1"/>
  <c r="A42" i="10" s="1"/>
  <c r="AM118" i="10"/>
  <c r="AN118" i="10" s="1"/>
  <c r="A118" i="10" s="1"/>
  <c r="AN26" i="10"/>
  <c r="A26" i="10" s="1"/>
  <c r="AK28" i="10"/>
  <c r="AM144" i="10"/>
  <c r="AN144" i="10" s="1"/>
  <c r="A144" i="10" s="1"/>
  <c r="AM24" i="10"/>
  <c r="AN24" i="10" s="1"/>
  <c r="A24" i="10" s="1"/>
  <c r="AN65" i="10"/>
  <c r="A65" i="10" s="1"/>
  <c r="AM72" i="10"/>
  <c r="AN72" i="10" s="1"/>
  <c r="A72" i="10" s="1"/>
  <c r="AK108" i="10"/>
  <c r="AK144" i="10"/>
  <c r="AM119" i="10"/>
  <c r="AN119" i="10" s="1"/>
  <c r="A119" i="10" s="1"/>
  <c r="AN103" i="10"/>
  <c r="A103" i="10" s="1"/>
  <c r="AK135" i="10"/>
  <c r="AM28" i="10"/>
  <c r="AN28" i="10" s="1"/>
  <c r="A28" i="10" s="1"/>
  <c r="AK58" i="10"/>
  <c r="AK105" i="10"/>
  <c r="AK136" i="10"/>
  <c r="AM95" i="10"/>
  <c r="AN95" i="10" s="1"/>
  <c r="A95" i="10" s="1"/>
  <c r="AK63" i="10"/>
  <c r="AN23" i="10"/>
  <c r="A23" i="10" s="1"/>
  <c r="AM136" i="10"/>
  <c r="AN136" i="10" s="1"/>
  <c r="A136" i="10" s="1"/>
  <c r="AK95" i="10"/>
  <c r="AN63" i="10"/>
  <c r="A63" i="10" s="1"/>
  <c r="AK23" i="10"/>
  <c r="AM104" i="10"/>
  <c r="AN104" i="10" s="1"/>
  <c r="A104" i="10" s="1"/>
  <c r="AK36" i="10"/>
  <c r="AM145" i="10"/>
  <c r="AN145" i="10" s="1"/>
  <c r="A145" i="10" s="1"/>
  <c r="AM125" i="10"/>
  <c r="AN125" i="10" s="1"/>
  <c r="A125" i="10" s="1"/>
  <c r="AM36" i="10"/>
  <c r="AN36" i="10" s="1"/>
  <c r="A36" i="10" s="1"/>
  <c r="AK72" i="10"/>
  <c r="AK69" i="10"/>
  <c r="AK47" i="10"/>
  <c r="AK59" i="10"/>
  <c r="AM56" i="10"/>
  <c r="AN56" i="10" s="1"/>
  <c r="A56" i="10" s="1"/>
  <c r="AK130" i="10"/>
  <c r="AK146" i="10"/>
  <c r="AM69" i="10"/>
  <c r="AN69" i="10" s="1"/>
  <c r="A69" i="10" s="1"/>
  <c r="AK128" i="10"/>
  <c r="AK132" i="10"/>
  <c r="AN21" i="10"/>
  <c r="A21" i="10" s="1"/>
  <c r="AK15" i="10"/>
  <c r="AK101" i="10"/>
  <c r="AM128" i="10"/>
  <c r="AN128" i="10" s="1"/>
  <c r="A128" i="10" s="1"/>
  <c r="AK37" i="10"/>
  <c r="AK26" i="10"/>
  <c r="AN87" i="10"/>
  <c r="A87" i="10" s="1"/>
  <c r="AM124" i="10"/>
  <c r="AN124" i="10" s="1"/>
  <c r="A124" i="10" s="1"/>
  <c r="AK21" i="10"/>
  <c r="AM135" i="10"/>
  <c r="AN135" i="10" s="1"/>
  <c r="A135" i="10" s="1"/>
  <c r="AN59" i="10"/>
  <c r="A59" i="10" s="1"/>
  <c r="AM58" i="10"/>
  <c r="AN58" i="10" s="1"/>
  <c r="A58" i="10" s="1"/>
  <c r="AK82" i="10"/>
  <c r="AN77" i="10"/>
  <c r="A77" i="10" s="1"/>
  <c r="AK103" i="10"/>
  <c r="AM82" i="10"/>
  <c r="AN82" i="10" s="1"/>
  <c r="A82" i="10" s="1"/>
  <c r="AM130" i="10"/>
  <c r="AN130" i="10" s="1"/>
  <c r="A130" i="10" s="1"/>
  <c r="AM27" i="10"/>
  <c r="AN27" i="10" s="1"/>
  <c r="A27" i="10" s="1"/>
  <c r="AM149" i="10"/>
  <c r="AN149" i="10" s="1"/>
  <c r="A149" i="10" s="1"/>
  <c r="AM15" i="10"/>
  <c r="AN15" i="10" s="1"/>
  <c r="A15" i="10" s="1"/>
  <c r="AN50" i="10"/>
  <c r="A50" i="10" s="1"/>
  <c r="AK100" i="10"/>
  <c r="AM80" i="10"/>
  <c r="AN80" i="10" s="1"/>
  <c r="A80" i="10" s="1"/>
  <c r="AM47" i="10"/>
  <c r="AN47" i="10" s="1"/>
  <c r="A47" i="10" s="1"/>
  <c r="AM133" i="10"/>
  <c r="AN133" i="10" s="1"/>
  <c r="A133" i="10" s="1"/>
  <c r="AN51" i="10"/>
  <c r="A51" i="10" s="1"/>
  <c r="AK127" i="10"/>
  <c r="A100" i="10"/>
  <c r="AK140" i="10"/>
  <c r="AM37" i="10"/>
  <c r="AN37" i="10" s="1"/>
  <c r="A37" i="10" s="1"/>
  <c r="AK65" i="10"/>
  <c r="AN105" i="10"/>
  <c r="A105" i="10" s="1"/>
  <c r="AK133" i="10"/>
  <c r="AM127" i="10"/>
  <c r="AN127" i="10" s="1"/>
  <c r="A127" i="10" s="1"/>
  <c r="AK151" i="10"/>
  <c r="AM151" i="10"/>
  <c r="AN151" i="10" s="1"/>
  <c r="A151" i="10" s="1"/>
  <c r="AK51" i="10"/>
  <c r="AN122" i="10"/>
  <c r="A122" i="10" s="1"/>
  <c r="AM132" i="10"/>
  <c r="AN132" i="10" s="1"/>
  <c r="A132" i="10" s="1"/>
  <c r="AK115" i="10"/>
  <c r="AK71" i="10"/>
  <c r="AK43" i="10"/>
  <c r="AM71" i="10"/>
  <c r="AN71" i="10" s="1"/>
  <c r="A71" i="10" s="1"/>
  <c r="AM43" i="10"/>
  <c r="AN43" i="10" s="1"/>
  <c r="A43" i="10" s="1"/>
  <c r="AM44" i="10"/>
  <c r="AN44" i="10" s="1"/>
  <c r="A44" i="10" s="1"/>
  <c r="AK122" i="10"/>
  <c r="AM117" i="10"/>
  <c r="AN117" i="10" s="1"/>
  <c r="A117" i="10" s="1"/>
  <c r="AM17" i="10"/>
  <c r="AN17" i="10" s="1"/>
  <c r="A17" i="10" s="1"/>
  <c r="AM101" i="10"/>
  <c r="AN101" i="10" s="1"/>
  <c r="A101" i="10" s="1"/>
  <c r="AK64" i="10"/>
  <c r="AK33" i="10"/>
  <c r="AK17" i="10"/>
  <c r="AM115" i="10"/>
  <c r="AN115" i="10" s="1"/>
  <c r="A115" i="10" s="1"/>
  <c r="AM108" i="10"/>
  <c r="AN108" i="10" s="1"/>
  <c r="A108" i="10" s="1"/>
  <c r="AK118" i="10"/>
  <c r="AM70" i="10"/>
  <c r="AN70" i="10" s="1"/>
  <c r="A70" i="10" s="1"/>
  <c r="AK145" i="10"/>
  <c r="AM33" i="10"/>
  <c r="AN33" i="10" s="1"/>
  <c r="A33" i="10" s="1"/>
  <c r="AM140" i="10"/>
  <c r="AN140" i="10" s="1"/>
  <c r="A140" i="10" s="1"/>
  <c r="AK16" i="10"/>
  <c r="AK27" i="10"/>
  <c r="AN73" i="10"/>
  <c r="A73" i="10" s="1"/>
  <c r="AM16" i="10"/>
  <c r="AN16" i="10" s="1"/>
  <c r="A16" i="10" s="1"/>
  <c r="AM64" i="10"/>
  <c r="AN64" i="10" s="1"/>
  <c r="A64" i="10" s="1"/>
  <c r="AM92" i="10"/>
  <c r="AN92" i="10" s="1"/>
  <c r="A92" i="10" s="1"/>
  <c r="AK61" i="10"/>
  <c r="AN61" i="10"/>
  <c r="A61" i="10" s="1"/>
  <c r="AK87" i="10"/>
  <c r="AK138" i="10"/>
  <c r="AK18" i="10"/>
  <c r="AK48" i="10"/>
  <c r="AM138" i="10"/>
  <c r="AN138" i="10" s="1"/>
  <c r="A138" i="10" s="1"/>
  <c r="AM141" i="10"/>
  <c r="AN141" i="10" s="1"/>
  <c r="A141" i="10" s="1"/>
  <c r="AK74" i="10"/>
  <c r="AK73" i="10"/>
  <c r="AM48" i="10"/>
  <c r="AN48" i="10" s="1"/>
  <c r="A48" i="10" s="1"/>
  <c r="AM74" i="10"/>
  <c r="AN74" i="10" s="1"/>
  <c r="A74" i="10" s="1"/>
  <c r="AN18" i="10"/>
  <c r="A18" i="10" s="1"/>
  <c r="AM78" i="10"/>
  <c r="AN78" i="10" s="1"/>
  <c r="A78" i="10" s="1"/>
  <c r="AK7" i="10"/>
  <c r="AM9" i="10"/>
  <c r="AN9" i="10" s="1"/>
  <c r="A9" i="10" s="1"/>
  <c r="A7" i="10"/>
  <c r="AM46" i="10"/>
  <c r="AN46" i="10" s="1"/>
  <c r="A46" i="10" s="1"/>
  <c r="AK46" i="10"/>
  <c r="AM8" i="10"/>
  <c r="AN8" i="10" s="1"/>
  <c r="A8" i="10" s="1"/>
  <c r="AK8" i="10"/>
  <c r="AK121" i="10"/>
  <c r="AM121" i="10"/>
  <c r="AN121" i="10" s="1"/>
  <c r="A121" i="10" s="1"/>
  <c r="AM41" i="10"/>
  <c r="AN41" i="10" s="1"/>
  <c r="A41" i="10" s="1"/>
  <c r="AK41" i="10"/>
  <c r="AM39" i="10"/>
  <c r="AN39" i="10" s="1"/>
  <c r="A39" i="10" s="1"/>
  <c r="AK39" i="10"/>
  <c r="AM114" i="10"/>
  <c r="AN114" i="10" s="1"/>
  <c r="A114" i="10" s="1"/>
  <c r="AK114" i="10"/>
  <c r="AM106" i="10"/>
  <c r="AN106" i="10" s="1"/>
  <c r="A106" i="10" s="1"/>
  <c r="AK106" i="10"/>
  <c r="AM38" i="10"/>
  <c r="AN38" i="10" s="1"/>
  <c r="A38" i="10" s="1"/>
  <c r="AK38" i="10"/>
  <c r="AK13" i="10"/>
  <c r="AM13" i="10"/>
  <c r="AN13" i="10" s="1"/>
  <c r="A13" i="10" s="1"/>
  <c r="AK60" i="10"/>
  <c r="AM60" i="10"/>
  <c r="AN60" i="10" s="1"/>
  <c r="A60" i="10" s="1"/>
  <c r="AM4" i="10"/>
  <c r="AN4" i="10" s="1"/>
  <c r="A4" i="10" s="1"/>
  <c r="AK4" i="10"/>
  <c r="AK22" i="10"/>
  <c r="AM22" i="10"/>
  <c r="AN22" i="10" s="1"/>
  <c r="A22" i="10" s="1"/>
  <c r="AM98" i="10"/>
  <c r="AN98" i="10" s="1"/>
  <c r="A98" i="10" s="1"/>
  <c r="AK98" i="10"/>
  <c r="AM94" i="10"/>
  <c r="AN94" i="10" s="1"/>
  <c r="A94" i="10" s="1"/>
  <c r="AK94" i="10"/>
  <c r="AK29" i="10"/>
  <c r="AM29" i="10"/>
  <c r="AN29" i="10" s="1"/>
  <c r="A29" i="10" s="1"/>
  <c r="AM32" i="10"/>
  <c r="AN32" i="10" s="1"/>
  <c r="A32" i="10" s="1"/>
  <c r="AK32" i="10"/>
  <c r="AK88" i="10"/>
  <c r="AM88" i="10"/>
  <c r="AN88" i="10" s="1"/>
  <c r="A88" i="10" s="1"/>
  <c r="AM102" i="10"/>
  <c r="AN102" i="10" s="1"/>
  <c r="A102" i="10" s="1"/>
  <c r="AK102" i="10"/>
  <c r="AM150" i="10"/>
  <c r="AN150" i="10" s="1"/>
  <c r="A150" i="10" s="1"/>
  <c r="AK150" i="10"/>
  <c r="AK2" i="10"/>
  <c r="AM2" i="10"/>
  <c r="AN2" i="10" s="1"/>
  <c r="A2" i="10" s="1"/>
  <c r="AK111" i="10"/>
  <c r="AM111" i="10"/>
  <c r="AN111" i="10" s="1"/>
  <c r="A111" i="10" s="1"/>
  <c r="AK40" i="10"/>
  <c r="AM40" i="10"/>
  <c r="AN40" i="10" s="1"/>
  <c r="A40" i="10" s="1"/>
  <c r="AK10" i="10"/>
  <c r="AM10" i="10"/>
  <c r="AN10" i="10" s="1"/>
  <c r="A10" i="10" s="1"/>
  <c r="AM129" i="10"/>
  <c r="AN129" i="10" s="1"/>
  <c r="A129" i="10" s="1"/>
  <c r="AK129" i="10"/>
  <c r="AM110" i="10"/>
  <c r="AN110" i="10" s="1"/>
  <c r="A110" i="10" s="1"/>
  <c r="AK110" i="10"/>
  <c r="AM116" i="10"/>
  <c r="AN116" i="10" s="1"/>
  <c r="A116" i="10" s="1"/>
  <c r="AK116" i="10"/>
  <c r="AK57" i="10"/>
  <c r="AM57" i="10"/>
  <c r="AN57" i="10" s="1"/>
  <c r="A57" i="10" s="1"/>
  <c r="AM45" i="10"/>
  <c r="AN45" i="10" s="1"/>
  <c r="A45" i="10" s="1"/>
  <c r="AK45" i="10"/>
  <c r="AK86" i="10"/>
  <c r="AM86" i="10"/>
  <c r="AN86" i="10" s="1"/>
  <c r="A86" i="10" s="1"/>
  <c r="AK83" i="10"/>
  <c r="AM83" i="10"/>
  <c r="AN83" i="10" s="1"/>
  <c r="A83" i="10" s="1"/>
  <c r="AM81" i="10"/>
  <c r="AN81" i="10" s="1"/>
  <c r="A81" i="10" s="1"/>
  <c r="AK81" i="10"/>
  <c r="AK52" i="10"/>
  <c r="AM52" i="10"/>
  <c r="AN52" i="10" s="1"/>
  <c r="A52" i="10" s="1"/>
  <c r="AK67" i="10"/>
  <c r="AM67" i="10"/>
  <c r="AN67" i="10" s="1"/>
  <c r="A67" i="10" s="1"/>
  <c r="AK19" i="10"/>
  <c r="AM19" i="10"/>
  <c r="AN19" i="10" s="1"/>
  <c r="A19" i="10" s="1"/>
  <c r="AK75" i="10"/>
  <c r="AM75" i="10"/>
  <c r="AN75" i="10" s="1"/>
  <c r="A75" i="10" s="1"/>
  <c r="AK30" i="10"/>
  <c r="AM30" i="10"/>
  <c r="AN30" i="10" s="1"/>
  <c r="A30" i="10" s="1"/>
  <c r="AM89" i="10"/>
  <c r="AN89" i="10" s="1"/>
  <c r="A89" i="10" s="1"/>
  <c r="AK89" i="10"/>
  <c r="AM53" i="10"/>
  <c r="AN53" i="10" s="1"/>
  <c r="A53" i="10" s="1"/>
  <c r="AK53" i="10"/>
  <c r="AM93" i="10"/>
  <c r="AN93" i="10" s="1"/>
  <c r="A93" i="10" s="1"/>
  <c r="AK93" i="10"/>
  <c r="AK109" i="10"/>
  <c r="AM109" i="10"/>
  <c r="AN109" i="10" s="1"/>
  <c r="A109" i="10" s="1"/>
  <c r="AM142" i="10"/>
  <c r="AN142" i="10" s="1"/>
  <c r="A142" i="10" s="1"/>
  <c r="AK142" i="10"/>
  <c r="AM134" i="10"/>
  <c r="AN134" i="10" s="1"/>
  <c r="A134" i="10" s="1"/>
  <c r="AK134" i="10"/>
  <c r="AM79" i="10"/>
  <c r="AN79" i="10" s="1"/>
  <c r="A79" i="10" s="1"/>
  <c r="AK79" i="10"/>
  <c r="AM137" i="10"/>
  <c r="AN137" i="10" s="1"/>
  <c r="A137" i="10" s="1"/>
  <c r="AK137" i="10"/>
  <c r="AM14" i="10"/>
  <c r="AN14" i="10" s="1"/>
  <c r="A14" i="10" s="1"/>
  <c r="AK14" i="10"/>
  <c r="AM34" i="10"/>
  <c r="AN34" i="10" s="1"/>
  <c r="A34" i="10" s="1"/>
  <c r="AK34" i="10"/>
  <c r="AK49" i="10"/>
  <c r="AM49" i="10"/>
  <c r="AN49" i="10" s="1"/>
  <c r="A49" i="10" s="1"/>
  <c r="AM12" i="10"/>
  <c r="AN12" i="10" s="1"/>
  <c r="A12" i="10" s="1"/>
  <c r="AK12" i="10"/>
  <c r="AM126" i="10"/>
  <c r="AN126" i="10" s="1"/>
  <c r="A126" i="10" s="1"/>
  <c r="AK126" i="10"/>
  <c r="AK35" i="10"/>
  <c r="AM35" i="10"/>
  <c r="AN35" i="10" s="1"/>
  <c r="A35" i="10" s="1"/>
  <c r="AM54" i="10"/>
  <c r="AN54" i="10" s="1"/>
  <c r="A54" i="10" s="1"/>
  <c r="AK54" i="10"/>
  <c r="AM62" i="10"/>
  <c r="AN62" i="10" s="1"/>
  <c r="A62" i="10" s="1"/>
  <c r="AK62" i="10"/>
  <c r="AK96" i="10"/>
  <c r="AM96" i="10"/>
  <c r="AN96" i="10" s="1"/>
  <c r="A96" i="10" s="1"/>
  <c r="AM147" i="10"/>
  <c r="AN147" i="10" s="1"/>
  <c r="A147" i="10" s="1"/>
  <c r="AK147" i="10"/>
  <c r="AF4" i="7" l="1"/>
  <c r="AE4" i="7"/>
  <c r="AD4" i="7"/>
  <c r="AB4" i="7"/>
  <c r="AA4" i="7"/>
  <c r="Z4" i="7"/>
  <c r="AC4" i="7"/>
  <c r="X4" i="7"/>
  <c r="W4" i="7"/>
  <c r="V4" i="7"/>
  <c r="U4" i="7"/>
  <c r="T4" i="7"/>
  <c r="Q4" i="7"/>
  <c r="P4" i="7"/>
  <c r="O4" i="7"/>
  <c r="B4" i="7"/>
  <c r="AJ2" i="1"/>
  <c r="E2" i="11" s="1"/>
  <c r="L2" i="11" l="1"/>
  <c r="J2" i="11"/>
  <c r="I2" i="11"/>
  <c r="N2" i="11"/>
  <c r="G2" i="11"/>
  <c r="F2" i="11"/>
  <c r="M2" i="11"/>
  <c r="K2" i="11"/>
  <c r="D2" i="11"/>
  <c r="C2" i="11"/>
  <c r="B2" i="1"/>
  <c r="B2" i="11" s="1"/>
  <c r="R2" i="11"/>
  <c r="H2" i="11"/>
  <c r="AL9" i="1"/>
  <c r="AF2" i="1"/>
  <c r="S2" i="1"/>
  <c r="Z2" i="1"/>
  <c r="AA2" i="1"/>
  <c r="AL6" i="1"/>
  <c r="A6" i="11" s="1"/>
  <c r="AL8" i="1"/>
  <c r="AB2" i="1"/>
  <c r="AC2" i="1"/>
  <c r="AD2" i="1"/>
  <c r="AE2" i="1"/>
  <c r="Q2" i="1"/>
  <c r="Q2" i="11" s="1"/>
  <c r="P2" i="1"/>
  <c r="P2" i="11" s="1"/>
  <c r="V2" i="1"/>
  <c r="V2" i="11" s="1"/>
  <c r="W2" i="1"/>
  <c r="W2" i="11" s="1"/>
  <c r="X2" i="11"/>
  <c r="O2" i="1"/>
  <c r="O2" i="11" s="1"/>
  <c r="AL10" i="1" l="1"/>
  <c r="AL3" i="1"/>
  <c r="A3" i="11" s="1"/>
  <c r="AL4" i="1"/>
  <c r="A4" i="11" s="1"/>
  <c r="AL5" i="1"/>
  <c r="A5" i="11" s="1"/>
  <c r="AL7" i="1"/>
  <c r="S2" i="11"/>
  <c r="T2" i="1"/>
  <c r="T2" i="11" s="1"/>
  <c r="AJ2" i="7"/>
  <c r="E22" i="2"/>
  <c r="E21" i="2"/>
  <c r="G15" i="2"/>
  <c r="F15" i="2"/>
  <c r="AL2" i="1" l="1"/>
  <c r="AI2" i="7"/>
  <c r="AK2" i="7"/>
  <c r="AL2" i="7"/>
  <c r="AM2" i="7" s="1"/>
  <c r="G10" i="2" l="1"/>
  <c r="AE2" i="7"/>
  <c r="AC2" i="7"/>
  <c r="AA2" i="7"/>
  <c r="AB2" i="7"/>
  <c r="AD2" i="7"/>
  <c r="A2" i="7"/>
  <c r="Z2" i="7"/>
  <c r="AF2" i="7"/>
  <c r="AI2" i="1" l="1"/>
  <c r="AM2" i="1" l="1"/>
  <c r="AN2" i="1"/>
  <c r="A2" i="1" s="1"/>
  <c r="AK2" i="1"/>
  <c r="E7" i="2"/>
  <c r="G7" i="2" s="1"/>
  <c r="E10" i="2" l="1"/>
  <c r="A2" i="11"/>
  <c r="F10" i="2"/>
</calcChain>
</file>

<file path=xl/sharedStrings.xml><?xml version="1.0" encoding="utf-8"?>
<sst xmlns="http://schemas.openxmlformats.org/spreadsheetml/2006/main" count="457" uniqueCount="262">
  <si>
    <t>Isikukood</t>
  </si>
  <si>
    <t>Seotud haige eesnimi</t>
  </si>
  <si>
    <t>Kontaktisiku tüüp</t>
  </si>
  <si>
    <t>Lähikontaktne</t>
  </si>
  <si>
    <t>Lapsevanem</t>
  </si>
  <si>
    <t>Kommentaar / kirjeldus</t>
  </si>
  <si>
    <t>Kirjeldus</t>
  </si>
  <si>
    <t>Kontroll: Rida olemas?</t>
  </si>
  <si>
    <t>Kontroll: kontaktisik?</t>
  </si>
  <si>
    <t>Kontaktisiku 
tüüp</t>
  </si>
  <si>
    <r>
      <t xml:space="preserve">Lähikontaktse 
</t>
    </r>
    <r>
      <rPr>
        <b/>
        <sz val="12"/>
        <color theme="1"/>
        <rFont val="Calibri Light"/>
        <family val="2"/>
        <scheme val="major"/>
      </rPr>
      <t>eesnimi</t>
    </r>
  </si>
  <si>
    <r>
      <t xml:space="preserve">Lähikontaktse 
</t>
    </r>
    <r>
      <rPr>
        <b/>
        <sz val="12"/>
        <color theme="1"/>
        <rFont val="Calibri Light"/>
        <family val="2"/>
        <scheme val="major"/>
      </rPr>
      <t>perekonnanimi</t>
    </r>
  </si>
  <si>
    <r>
      <t xml:space="preserve">Lähikontaktse 
</t>
    </r>
    <r>
      <rPr>
        <b/>
        <sz val="12"/>
        <color theme="1"/>
        <rFont val="Calibri Light"/>
        <family val="2"/>
        <scheme val="major"/>
      </rPr>
      <t>isikukood</t>
    </r>
  </si>
  <si>
    <r>
      <t xml:space="preserve">Lähikontaktse 
</t>
    </r>
    <r>
      <rPr>
        <b/>
        <sz val="12"/>
        <color theme="1"/>
        <rFont val="Calibri Light"/>
        <family val="2"/>
        <scheme val="major"/>
      </rPr>
      <t>telefoninumber</t>
    </r>
  </si>
  <si>
    <r>
      <t xml:space="preserve">Lähikontaktse 
</t>
    </r>
    <r>
      <rPr>
        <b/>
        <sz val="12"/>
        <color theme="1"/>
        <rFont val="Calibri Light"/>
        <family val="2"/>
        <scheme val="major"/>
      </rPr>
      <t>e-posti aadress</t>
    </r>
  </si>
  <si>
    <r>
      <t xml:space="preserve">Lähikontaktse 
</t>
    </r>
    <r>
      <rPr>
        <b/>
        <sz val="12"/>
        <color theme="1"/>
        <rFont val="Calibri Light"/>
        <family val="2"/>
        <scheme val="major"/>
      </rPr>
      <t>Ettevõte/Kool/Asutus</t>
    </r>
    <r>
      <rPr>
        <sz val="12"/>
        <color theme="1"/>
        <rFont val="Calibri Light"/>
        <family val="2"/>
        <scheme val="major"/>
      </rPr>
      <t xml:space="preserve"> 
(nakatumiskoht)</t>
    </r>
  </si>
  <si>
    <r>
      <t xml:space="preserve">Lähikontaktse 
</t>
    </r>
    <r>
      <rPr>
        <b/>
        <sz val="12"/>
        <color theme="1"/>
        <rFont val="Calibri Light"/>
        <family val="2"/>
        <scheme val="major"/>
      </rPr>
      <t>Rühm/grupp/klass</t>
    </r>
    <r>
      <rPr>
        <sz val="12"/>
        <color theme="1"/>
        <rFont val="Calibri Light"/>
        <family val="2"/>
        <scheme val="major"/>
      </rPr>
      <t xml:space="preserve"> 
(nakatumisgrupp)</t>
    </r>
  </si>
  <si>
    <t>Kommentaar / 
kirjeldus</t>
  </si>
  <si>
    <r>
      <rPr>
        <b/>
        <sz val="12"/>
        <color theme="1"/>
        <rFont val="Calibri Light"/>
        <family val="2"/>
        <scheme val="major"/>
      </rPr>
      <t>Isolatsiooni 
lõpu</t>
    </r>
    <r>
      <rPr>
        <sz val="12"/>
        <color theme="1"/>
        <rFont val="Calibri Light"/>
        <family val="2"/>
        <scheme val="major"/>
      </rPr>
      <t xml:space="preserve"> kuupäev</t>
    </r>
  </si>
  <si>
    <r>
      <rPr>
        <b/>
        <sz val="12"/>
        <color theme="1"/>
        <rFont val="Calibri Light"/>
        <family val="2"/>
        <scheme val="major"/>
      </rPr>
      <t xml:space="preserve">Seotud haige </t>
    </r>
    <r>
      <rPr>
        <sz val="12"/>
        <color theme="1"/>
        <rFont val="Calibri Light"/>
        <family val="2"/>
        <scheme val="major"/>
      </rPr>
      <t xml:space="preserve">
eesnimi</t>
    </r>
  </si>
  <si>
    <r>
      <rPr>
        <b/>
        <sz val="12"/>
        <color theme="1"/>
        <rFont val="Calibri Light"/>
        <family val="2"/>
        <scheme val="major"/>
      </rPr>
      <t>Seotud haige</t>
    </r>
    <r>
      <rPr>
        <sz val="12"/>
        <color theme="1"/>
        <rFont val="Calibri Light"/>
        <family val="2"/>
        <scheme val="major"/>
      </rPr>
      <t xml:space="preserve"> 
perekonnanimi</t>
    </r>
  </si>
  <si>
    <t>Vead</t>
  </si>
  <si>
    <t>Korras</t>
  </si>
  <si>
    <t>Kontroll</t>
  </si>
  <si>
    <t>Sobib</t>
  </si>
  <si>
    <r>
      <t xml:space="preserve">Andmete
</t>
    </r>
    <r>
      <rPr>
        <b/>
        <sz val="12"/>
        <color theme="1"/>
        <rFont val="Calibri Light"/>
        <family val="2"/>
        <scheme val="major"/>
      </rPr>
      <t>laekumise</t>
    </r>
    <r>
      <rPr>
        <sz val="12"/>
        <color theme="1"/>
        <rFont val="Calibri Light"/>
        <family val="2"/>
        <scheme val="major"/>
      </rPr>
      <t xml:space="preserve">
kuupäev</t>
    </r>
  </si>
  <si>
    <t>Terviseamet</t>
  </si>
  <si>
    <t>Lähikontaktsete edastamise vorm</t>
  </si>
  <si>
    <t>Esitatud lähikontaktseid</t>
  </si>
  <si>
    <t>Kokkuvõte (automaatne)</t>
  </si>
  <si>
    <t>Andmestiku seis</t>
  </si>
  <si>
    <t>Vigased</t>
  </si>
  <si>
    <t>Ühine kinnitatud COVID-19 haige eesnimi:</t>
  </si>
  <si>
    <t>Ühine kinnitatud COVID-19 haige perekonnanimi:</t>
  </si>
  <si>
    <t>Ühine kinnitatud COVID-19 haige isikukood:</t>
  </si>
  <si>
    <t>Ühine asutuse täisnimi:</t>
  </si>
  <si>
    <t>Ühine asutuse aadress:</t>
  </si>
  <si>
    <t>Ühine rühma, klassi, seose tunnus:</t>
  </si>
  <si>
    <t>Ühine isolatsiooni lõpu kuupäev:</t>
  </si>
  <si>
    <r>
      <rPr>
        <b/>
        <sz val="11"/>
        <color theme="9" tint="-0.499984740745262"/>
        <rFont val="Calibri"/>
        <family val="2"/>
        <scheme val="minor"/>
      </rPr>
      <t>Lähikontakt on isik, kes:</t>
    </r>
    <r>
      <rPr>
        <sz val="11"/>
        <color theme="9" tint="-0.499984740745262"/>
        <rFont val="Calibri"/>
        <family val="2"/>
        <scheme val="minor"/>
      </rPr>
      <t xml:space="preserve">
* elas samas majapidamises COVID-19 haigega;
* on olnud otseses füüsilises kontaktis COVID-19 haigega (nt kätlemine), vähemalt 15 minutit ja vähem kui 2 meetri kaugusel;
* on olnud otseses kontaktis COVID-19 haige eritistega ilma kaitsevahendeid kasutamata (nt on peale köhinud, aevastatud, kasutanud patsiendi salvrätti paljaste kätega);
* on viibinud COVID-19 haigega ühes ruumis (sh söögiruumis, nõupidamisruumis, haigla ooteruumis jne) vähemalt 15 minutit ja vähem kui 2 meetri kaugusel;
* viibis transpordivahendis sümptomaatilise COVID-19 haige läheduses, sh isikud, kes istusid samas reas ja 2 rida ees- või tagapool, COVID-19 haige reisikaaslased ja hooldajad.</t>
    </r>
  </si>
  <si>
    <t>Kui kõik lähikontaktsed edastatakse ühe asutuse nakkuskoldega seoses, sel juhul:</t>
  </si>
  <si>
    <t>Kui kõik lähikontaktsed edastatakse ühe tuvastatud COVID-19 haige lähikontaktide kohta, sel juhul:</t>
  </si>
  <si>
    <t>Kui kõik lähikontaktsed esitatakse samal ajal lähikontaktis olnud isikute kohta, sel juhul:</t>
  </si>
  <si>
    <t>Andmete esitamise kuupäev:</t>
  </si>
  <si>
    <t>Andmete esitaja nimi:</t>
  </si>
  <si>
    <t>Andmete esitaja kontakttelefon:</t>
  </si>
  <si>
    <t>Andmete esitaja e-posti aadress:</t>
  </si>
  <si>
    <t>valikuline</t>
  </si>
  <si>
    <t>Ettevõtte / kooli / asutuse nimi</t>
  </si>
  <si>
    <t>Ettevõtte / kooli / asutuse aadress</t>
  </si>
  <si>
    <t>Ettevõtte meeskond / Rühm / Klass</t>
  </si>
  <si>
    <r>
      <rPr>
        <b/>
        <sz val="12"/>
        <color theme="1"/>
        <rFont val="Calibri Light"/>
        <family val="2"/>
        <scheme val="major"/>
      </rPr>
      <t>Seotud haige</t>
    </r>
    <r>
      <rPr>
        <sz val="12"/>
        <color theme="1"/>
        <rFont val="Calibri Light"/>
        <family val="2"/>
        <scheme val="major"/>
      </rPr>
      <t xml:space="preserve"> 
isikukood</t>
    </r>
  </si>
  <si>
    <r>
      <rPr>
        <b/>
        <sz val="12"/>
        <color theme="1"/>
        <rFont val="Calibri Light"/>
        <family val="2"/>
        <scheme val="major"/>
      </rPr>
      <t>Kontaktisiku</t>
    </r>
    <r>
      <rPr>
        <sz val="12"/>
        <color theme="1"/>
        <rFont val="Calibri Light"/>
        <family val="2"/>
        <scheme val="major"/>
      </rPr>
      <t xml:space="preserve"> 
(vanema)
isikukood</t>
    </r>
  </si>
  <si>
    <t>Seotud haige perenimi</t>
  </si>
  <si>
    <t>PP.KK.AAAA</t>
  </si>
  <si>
    <t>Eestkostja</t>
  </si>
  <si>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eesnimi</t>
    </r>
  </si>
  <si>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perekonnanimi</t>
    </r>
  </si>
  <si>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telefoninumber</t>
    </r>
  </si>
  <si>
    <t>Kontaktisiku 
(vanema/eestkostja)
e-posti aadress</t>
  </si>
  <si>
    <t>Andmete edastamise protsess</t>
  </si>
  <si>
    <t>Asutus</t>
  </si>
  <si>
    <t>Isik</t>
  </si>
  <si>
    <t>2. Edastada krüpteeritud .cdoc konteiner e-postiga Terviseameti inspektorile</t>
  </si>
  <si>
    <t>3. Küsimuste korral pöörduda</t>
  </si>
  <si>
    <t>Telefon</t>
  </si>
  <si>
    <t>Epost</t>
  </si>
  <si>
    <t>1. Krüpteerida Excel tabel DigiDoc (.cdoc) kujul isikukoodidele:</t>
  </si>
  <si>
    <r>
      <t xml:space="preserve">Lähikontaktse
</t>
    </r>
    <r>
      <rPr>
        <b/>
        <sz val="12"/>
        <color theme="1"/>
        <rFont val="Calibri Light"/>
        <family val="2"/>
        <scheme val="major"/>
      </rPr>
      <t>Nakatumiskoha</t>
    </r>
    <r>
      <rPr>
        <sz val="12"/>
        <color theme="1"/>
        <rFont val="Calibri Light"/>
        <family val="2"/>
        <scheme val="major"/>
      </rPr>
      <t xml:space="preserve">
</t>
    </r>
    <r>
      <rPr>
        <b/>
        <sz val="12"/>
        <color theme="1"/>
        <rFont val="Calibri Light"/>
        <family val="2"/>
        <scheme val="major"/>
      </rPr>
      <t>Aadress</t>
    </r>
  </si>
  <si>
    <t>Terviseameti Inspektor</t>
  </si>
  <si>
    <t>Andmete Esitaja Nimi</t>
  </si>
  <si>
    <t>Andmete Esitaja Epost</t>
  </si>
  <si>
    <t>Andmete Esitaja Telefon</t>
  </si>
  <si>
    <t>Terviseameti inspektori nimi:</t>
  </si>
  <si>
    <t>Terviseameti inspektori isikukood:</t>
  </si>
  <si>
    <t>Terviseameti inspektori e-posti aadress:</t>
  </si>
  <si>
    <t>Terviseameti Inspektori Isikukood</t>
  </si>
  <si>
    <t>Terviseameti Inspektori E-post</t>
  </si>
  <si>
    <r>
      <t xml:space="preserve">Andmete </t>
    </r>
    <r>
      <rPr>
        <b/>
        <sz val="12"/>
        <color theme="1"/>
        <rFont val="Calibri Light"/>
        <family val="2"/>
        <scheme val="major"/>
      </rPr>
      <t xml:space="preserve">laekumise </t>
    </r>
    <r>
      <rPr>
        <sz val="12"/>
        <color theme="1"/>
        <rFont val="Calibri Light"/>
        <family val="2"/>
        <scheme val="major"/>
      </rPr>
      <t>kuupäev</t>
    </r>
  </si>
  <si>
    <r>
      <t xml:space="preserve">Lähikontaktse </t>
    </r>
    <r>
      <rPr>
        <b/>
        <sz val="12"/>
        <color theme="1"/>
        <rFont val="Calibri Light"/>
        <family val="2"/>
        <scheme val="major"/>
      </rPr>
      <t>eesnimi</t>
    </r>
  </si>
  <si>
    <r>
      <t xml:space="preserve">Lähikontaktse </t>
    </r>
    <r>
      <rPr>
        <b/>
        <sz val="12"/>
        <color theme="1"/>
        <rFont val="Calibri Light"/>
        <family val="2"/>
        <scheme val="major"/>
      </rPr>
      <t>perekonnanimi</t>
    </r>
  </si>
  <si>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eesnimi</t>
    </r>
  </si>
  <si>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perekonnanimi</t>
    </r>
  </si>
  <si>
    <r>
      <rPr>
        <b/>
        <sz val="12"/>
        <color theme="1"/>
        <rFont val="Calibri Light"/>
        <family val="2"/>
        <scheme val="major"/>
      </rPr>
      <t>Kontaktisiku</t>
    </r>
    <r>
      <rPr>
        <sz val="12"/>
        <color theme="1"/>
        <rFont val="Calibri Light"/>
        <family val="2"/>
        <scheme val="major"/>
      </rPr>
      <t xml:space="preserve"> (vanema) isikukood</t>
    </r>
  </si>
  <si>
    <r>
      <rPr>
        <b/>
        <sz val="12"/>
        <color theme="1"/>
        <rFont val="Calibri Light"/>
        <family val="2"/>
        <scheme val="major"/>
      </rPr>
      <t>Kontaktisiku</t>
    </r>
    <r>
      <rPr>
        <sz val="12"/>
        <color theme="1"/>
        <rFont val="Calibri Light"/>
        <family val="2"/>
        <scheme val="major"/>
      </rPr>
      <t xml:space="preserve"> (vanema/eestkostja) </t>
    </r>
    <r>
      <rPr>
        <b/>
        <sz val="12"/>
        <color theme="1"/>
        <rFont val="Calibri Light"/>
        <family val="2"/>
        <scheme val="major"/>
      </rPr>
      <t>telefoninumber</t>
    </r>
  </si>
  <si>
    <t>Kontaktisiku (vanema/eestkostja) e-posti aadress</t>
  </si>
  <si>
    <r>
      <t xml:space="preserve">Lähikontaktse </t>
    </r>
    <r>
      <rPr>
        <b/>
        <sz val="12"/>
        <color theme="1"/>
        <rFont val="Calibri Light"/>
        <family val="2"/>
        <scheme val="major"/>
      </rPr>
      <t>Ettevõte/Kool/Asutus</t>
    </r>
    <r>
      <rPr>
        <sz val="12"/>
        <color theme="1"/>
        <rFont val="Calibri Light"/>
        <family val="2"/>
        <scheme val="major"/>
      </rPr>
      <t xml:space="preserve"> (nakatumiskoht)</t>
    </r>
  </si>
  <si>
    <r>
      <t xml:space="preserve">Lähikontaktse </t>
    </r>
    <r>
      <rPr>
        <b/>
        <sz val="12"/>
        <color theme="1"/>
        <rFont val="Calibri Light"/>
        <family val="2"/>
        <scheme val="major"/>
      </rPr>
      <t>Nakatumiskoha Aadress</t>
    </r>
  </si>
  <si>
    <r>
      <t xml:space="preserve">Lähikontaktse </t>
    </r>
    <r>
      <rPr>
        <b/>
        <sz val="12"/>
        <color theme="1"/>
        <rFont val="Calibri Light"/>
        <family val="2"/>
        <scheme val="major"/>
      </rPr>
      <t>Rühm/grupp/klass</t>
    </r>
    <r>
      <rPr>
        <sz val="12"/>
        <color theme="1"/>
        <rFont val="Calibri Light"/>
        <family val="2"/>
        <scheme val="major"/>
      </rPr>
      <t xml:space="preserve"> (nakatumisgrupp)</t>
    </r>
  </si>
  <si>
    <r>
      <rPr>
        <b/>
        <sz val="12"/>
        <color theme="1"/>
        <rFont val="Calibri Light"/>
        <family val="2"/>
        <scheme val="major"/>
      </rPr>
      <t>Isolatsiooni lõpu</t>
    </r>
    <r>
      <rPr>
        <sz val="12"/>
        <color theme="1"/>
        <rFont val="Calibri Light"/>
        <family val="2"/>
        <scheme val="major"/>
      </rPr>
      <t xml:space="preserve"> kuupäev</t>
    </r>
  </si>
  <si>
    <r>
      <rPr>
        <b/>
        <sz val="12"/>
        <color theme="1"/>
        <rFont val="Calibri Light"/>
        <family val="2"/>
        <scheme val="major"/>
      </rPr>
      <t xml:space="preserve">Seotud haige </t>
    </r>
    <r>
      <rPr>
        <sz val="12"/>
        <color theme="1"/>
        <rFont val="Calibri Light"/>
        <family val="2"/>
        <scheme val="major"/>
      </rPr>
      <t>eesnimi</t>
    </r>
  </si>
  <si>
    <r>
      <rPr>
        <b/>
        <sz val="12"/>
        <color theme="1"/>
        <rFont val="Calibri Light"/>
        <family val="2"/>
        <scheme val="major"/>
      </rPr>
      <t>Seotud haige</t>
    </r>
    <r>
      <rPr>
        <sz val="12"/>
        <color theme="1"/>
        <rFont val="Calibri Light"/>
        <family val="2"/>
        <scheme val="major"/>
      </rPr>
      <t xml:space="preserve"> perekonnanimi</t>
    </r>
  </si>
  <si>
    <r>
      <rPr>
        <b/>
        <sz val="12"/>
        <color theme="1"/>
        <rFont val="Calibri Light"/>
        <family val="2"/>
        <scheme val="major"/>
      </rPr>
      <t>Seotud haige</t>
    </r>
    <r>
      <rPr>
        <sz val="12"/>
        <color theme="1"/>
        <rFont val="Calibri Light"/>
        <family val="2"/>
        <scheme val="major"/>
      </rPr>
      <t xml:space="preserve"> isikukood</t>
    </r>
  </si>
  <si>
    <t>Andmeväli</t>
  </si>
  <si>
    <t>JUHENDIT</t>
  </si>
  <si>
    <t>JA NÄIDIST!</t>
  </si>
  <si>
    <t xml:space="preserve">VAATA KA: </t>
  </si>
  <si>
    <t>Lähikontaktis olnud isiku terviklik eesnimi</t>
  </si>
  <si>
    <t>Lähikontaktis olnud isiku terviklik perekonnanimi</t>
  </si>
  <si>
    <t>Kohustuslik?</t>
  </si>
  <si>
    <t>Kohustuslik</t>
  </si>
  <si>
    <t>Soovituslik</t>
  </si>
  <si>
    <t>Soovituslik alaealise puhul</t>
  </si>
  <si>
    <t>Ainult vajadusel</t>
  </si>
  <si>
    <t>Ainult siis, kui lähikontaktiks on laps või hoolealune - temaga seotud kontaktisiku isikukood (kui on teada)</t>
  </si>
  <si>
    <t>Ainult siis, kui lähikontaktiks on laps või hoolealune - temaga seotud kontaktisiku perekonnanimi (kui on teada)</t>
  </si>
  <si>
    <t>Ainult siis, kui lähikontaktiks on laps või hoolealune - temaga seotud kontaktisiku eesnimi (kui on teada)</t>
  </si>
  <si>
    <r>
      <t xml:space="preserve">Ainult siis, kui lähikontaktiks on laps või hoolealune - temaga seotud kontaktisiku telefoninumber (vajalik!)
</t>
    </r>
    <r>
      <rPr>
        <b/>
        <sz val="11"/>
        <color theme="1"/>
        <rFont val="Calibri"/>
        <family val="2"/>
        <scheme val="minor"/>
      </rPr>
      <t>VÕI</t>
    </r>
    <r>
      <rPr>
        <sz val="11"/>
        <color theme="1"/>
        <rFont val="Calibri"/>
        <family val="2"/>
        <charset val="186"/>
        <scheme val="minor"/>
      </rPr>
      <t xml:space="preserve"> Juhul, kui lähikontaktiks on täisealine ja soovitakse talle lisada veel täiendavat telefoninumbrit, siis see</t>
    </r>
  </si>
  <si>
    <t>Ainult siis, kui lähikontaktiks on laps või hoolealune - temaga seotud kontaktisiku e-posti aadress (kui on teada)</t>
  </si>
  <si>
    <t>Vabatekstiline kommentaar.</t>
  </si>
  <si>
    <t>Antud juhul on tegemist näidisandmetega!</t>
  </si>
  <si>
    <t>Automaatne</t>
  </si>
  <si>
    <t>Näitab, kas esitatud andmed on korrektsed (tüüpvead kontrollitud)</t>
  </si>
  <si>
    <t>See on näidisinfo!</t>
  </si>
  <si>
    <t>Haige nimi</t>
  </si>
  <si>
    <t>Haige perenimi</t>
  </si>
  <si>
    <t>Tallinna Kool</t>
  </si>
  <si>
    <t>5 klass</t>
  </si>
  <si>
    <t>Vigane näide</t>
  </si>
  <si>
    <t>aasdf</t>
  </si>
  <si>
    <t>5 123 123; Teine nr ka</t>
  </si>
  <si>
    <t>Terviseameti regioon:</t>
  </si>
  <si>
    <t>Regioonid</t>
  </si>
  <si>
    <t>Põhja Regioon</t>
  </si>
  <si>
    <t>Lõuna Regioon</t>
  </si>
  <si>
    <t>Ida Regioon</t>
  </si>
  <si>
    <t>Lääne Regioon</t>
  </si>
  <si>
    <t>Terviseameti Regioon</t>
  </si>
  <si>
    <t>Valikuline</t>
  </si>
  <si>
    <t>Lähikontaktis olnud isiku aadress (elukoht või eneseisolatsiooni asukoht)</t>
  </si>
  <si>
    <t>Maakond, Vald, Küla, Tänav 1-20</t>
  </si>
  <si>
    <r>
      <t xml:space="preserve">Lähikontaktse 
elukoha või eneseisolatsiooni 
</t>
    </r>
    <r>
      <rPr>
        <b/>
        <sz val="12"/>
        <color theme="1"/>
        <rFont val="Calibri Light"/>
        <family val="2"/>
        <scheme val="major"/>
      </rPr>
      <t>asukoha aadress</t>
    </r>
  </si>
  <si>
    <t>Lähikontaktse elukoha või eneseisolatsiooni asukoha aadress</t>
  </si>
  <si>
    <t>Soovituslik 
nakkuskolde 
korral</t>
  </si>
  <si>
    <t>Kohustuslik kui 
kontaktisikuks 
on lähikontaktne ise</t>
  </si>
  <si>
    <t>Lähikontaktis olnud isiku (üks!) Eesti mobiiltelefoni NUMBER ilma riigitunnuse, tühikute ja muude märkideta
Juhul, kui lähikontaktne on alaealine ja esitatakse lapsevanema/eestkostja kontaktandmed kõrval, siis pole vajalik.</t>
  </si>
  <si>
    <t>Lähikontaktis olnud isiku (üks!) e-posti aadress, kui on teada
Juhul, kui lähikontaktne on alaealine ja esitatakse lapsevanema/eestkostja kontaktandmed kõrval, siis pole vajalik.</t>
  </si>
  <si>
    <r>
      <rPr>
        <b/>
        <sz val="11"/>
        <color theme="1"/>
        <rFont val="Calibri"/>
        <family val="2"/>
        <scheme val="minor"/>
      </rPr>
      <t>Lähikontaktne</t>
    </r>
    <r>
      <rPr>
        <sz val="11"/>
        <color theme="1"/>
        <rFont val="Calibri"/>
        <family val="2"/>
        <charset val="186"/>
        <scheme val="minor"/>
      </rPr>
      <t xml:space="preserve">  = täisealine, </t>
    </r>
    <r>
      <rPr>
        <b/>
        <sz val="11"/>
        <color theme="1"/>
        <rFont val="Calibri"/>
        <family val="2"/>
        <scheme val="minor"/>
      </rPr>
      <t>kontaktisiku täiendavaid andmeid ei ole vaja</t>
    </r>
    <r>
      <rPr>
        <sz val="11"/>
        <color theme="1"/>
        <rFont val="Calibri"/>
        <family val="2"/>
        <charset val="186"/>
        <scheme val="minor"/>
      </rPr>
      <t xml:space="preserve">; 
</t>
    </r>
    <r>
      <rPr>
        <b/>
        <sz val="11"/>
        <color theme="1"/>
        <rFont val="Calibri"/>
        <family val="2"/>
        <scheme val="minor"/>
      </rPr>
      <t>Lapsevanem</t>
    </r>
    <r>
      <rPr>
        <sz val="11"/>
        <color theme="1"/>
        <rFont val="Calibri"/>
        <family val="2"/>
        <charset val="186"/>
        <scheme val="minor"/>
      </rPr>
      <t xml:space="preserve"> = lähikontaktne on </t>
    </r>
    <r>
      <rPr>
        <b/>
        <sz val="11"/>
        <color theme="1"/>
        <rFont val="Calibri"/>
        <family val="2"/>
        <scheme val="minor"/>
      </rPr>
      <t>laps</t>
    </r>
    <r>
      <rPr>
        <sz val="11"/>
        <color theme="1"/>
        <rFont val="Calibri"/>
        <family val="2"/>
        <charset val="186"/>
        <scheme val="minor"/>
      </rPr>
      <t xml:space="preserve">, kontaktisikuks on tema vanem; 
</t>
    </r>
    <r>
      <rPr>
        <b/>
        <sz val="11"/>
        <color theme="1"/>
        <rFont val="Calibri"/>
        <family val="2"/>
        <scheme val="minor"/>
      </rPr>
      <t>Eestkostja</t>
    </r>
    <r>
      <rPr>
        <sz val="11"/>
        <color theme="1"/>
        <rFont val="Calibri"/>
        <family val="2"/>
        <charset val="186"/>
        <scheme val="minor"/>
      </rPr>
      <t xml:space="preserve"> = lähikontaktne on </t>
    </r>
    <r>
      <rPr>
        <b/>
        <sz val="11"/>
        <color theme="1"/>
        <rFont val="Calibri"/>
        <family val="2"/>
        <scheme val="minor"/>
      </rPr>
      <t xml:space="preserve">hoolealune, </t>
    </r>
    <r>
      <rPr>
        <sz val="11"/>
        <color theme="1"/>
        <rFont val="Calibri"/>
        <family val="2"/>
        <scheme val="minor"/>
      </rPr>
      <t>kontaktisikuks on eestkostja</t>
    </r>
  </si>
  <si>
    <t>inspektori.mailiaadress@terviseamet.ee</t>
  </si>
  <si>
    <t>Seotud haige isikukood</t>
  </si>
  <si>
    <t>Kontroll:
Andmed olemas?</t>
  </si>
  <si>
    <t>Toomas</t>
  </si>
  <si>
    <t>toomas.lahikontaktne@eesti.ee</t>
  </si>
  <si>
    <r>
      <t xml:space="preserve">Andmete esitamise kuupäev formaadis PP.KK.AAA
Vaikimisi saab sisestada </t>
    </r>
    <r>
      <rPr>
        <b/>
        <sz val="11"/>
        <color theme="1"/>
        <rFont val="Calibri"/>
        <family val="2"/>
        <scheme val="minor"/>
      </rPr>
      <t>YLDANDMED</t>
    </r>
    <r>
      <rPr>
        <sz val="11"/>
        <color theme="1"/>
        <rFont val="Calibri"/>
        <family val="2"/>
        <charset val="186"/>
        <scheme val="minor"/>
      </rPr>
      <t xml:space="preserve"> lehel, tekib reale automaatselt, kui nimi või mõni lahter on täidetud. 
Reapõhiseks </t>
    </r>
    <r>
      <rPr>
        <b/>
        <sz val="11"/>
        <color theme="1"/>
        <rFont val="Calibri"/>
        <family val="2"/>
        <scheme val="minor"/>
      </rPr>
      <t>muutmiseks</t>
    </r>
    <r>
      <rPr>
        <sz val="11"/>
        <color theme="1"/>
        <rFont val="Calibri"/>
        <family val="2"/>
        <charset val="186"/>
        <scheme val="minor"/>
      </rPr>
      <t xml:space="preserve"> lahter </t>
    </r>
    <r>
      <rPr>
        <b/>
        <sz val="11"/>
        <color theme="1"/>
        <rFont val="Calibri"/>
        <family val="2"/>
        <scheme val="minor"/>
      </rPr>
      <t>üle kirjutada</t>
    </r>
    <r>
      <rPr>
        <sz val="11"/>
        <color theme="1"/>
        <rFont val="Calibri"/>
        <family val="2"/>
        <charset val="186"/>
        <scheme val="minor"/>
      </rPr>
      <t xml:space="preserve"> (kustutada valem) - kui ei ole igal real sama.</t>
    </r>
  </si>
  <si>
    <r>
      <t xml:space="preserve">Kui on teada, kes oli tuvastatud Covid-19 haige, kellega lähikontaktis oldi, siis tema eesnimi.
Vaikimisi saab sisestada </t>
    </r>
    <r>
      <rPr>
        <b/>
        <sz val="11"/>
        <color theme="1"/>
        <rFont val="Calibri"/>
        <family val="2"/>
        <scheme val="minor"/>
      </rPr>
      <t>YLDANDMED</t>
    </r>
    <r>
      <rPr>
        <sz val="11"/>
        <color theme="1"/>
        <rFont val="Calibri"/>
        <family val="2"/>
        <charset val="186"/>
        <scheme val="minor"/>
      </rPr>
      <t xml:space="preserve"> lehel, tekib reale automaatselt, kui nimi või mõni lahter on täidetud. 
Reapõhiseks </t>
    </r>
    <r>
      <rPr>
        <b/>
        <sz val="11"/>
        <color theme="1"/>
        <rFont val="Calibri"/>
        <family val="2"/>
        <scheme val="minor"/>
      </rPr>
      <t>muutmiseks lahter üle kirjutada</t>
    </r>
    <r>
      <rPr>
        <sz val="11"/>
        <color theme="1"/>
        <rFont val="Calibri"/>
        <family val="2"/>
        <charset val="186"/>
        <scheme val="minor"/>
      </rPr>
      <t xml:space="preserve"> (kustutada valem) - kui ei ole igal real sama.</t>
    </r>
  </si>
  <si>
    <r>
      <t xml:space="preserve">Kui on teada, kes oli tuvastatud Covid-19 haige, kellega lähikontaktis oldi, siis tema perekonnanimi.
Vaikimisi saab sisestada </t>
    </r>
    <r>
      <rPr>
        <b/>
        <sz val="11"/>
        <color theme="1"/>
        <rFont val="Calibri"/>
        <family val="2"/>
        <scheme val="minor"/>
      </rPr>
      <t>YLDANDMED</t>
    </r>
    <r>
      <rPr>
        <sz val="11"/>
        <color theme="1"/>
        <rFont val="Calibri"/>
        <family val="2"/>
        <charset val="186"/>
        <scheme val="minor"/>
      </rPr>
      <t xml:space="preserve"> lehel, tekib reale automaatselt, kui nimi või mõni lahter on täidetud. 
Reapõhiseks </t>
    </r>
    <r>
      <rPr>
        <b/>
        <sz val="11"/>
        <color theme="1"/>
        <rFont val="Calibri"/>
        <family val="2"/>
        <scheme val="minor"/>
      </rPr>
      <t>muutmiseks lahter üle kirjutada</t>
    </r>
    <r>
      <rPr>
        <sz val="11"/>
        <color theme="1"/>
        <rFont val="Calibri"/>
        <family val="2"/>
        <charset val="186"/>
        <scheme val="minor"/>
      </rPr>
      <t xml:space="preserve"> (kustutada valem) - kui ei ole igal real sama.</t>
    </r>
  </si>
  <si>
    <r>
      <t xml:space="preserve">Kui on teada, kes oli tuvastatud Covid-19 haige, kellega lähikontaktis oldi, siis tema isikukood.
Vaikimisi saab sisestada </t>
    </r>
    <r>
      <rPr>
        <b/>
        <sz val="11"/>
        <color theme="1"/>
        <rFont val="Calibri"/>
        <family val="2"/>
        <scheme val="minor"/>
      </rPr>
      <t>YLDANDMED</t>
    </r>
    <r>
      <rPr>
        <sz val="11"/>
        <color theme="1"/>
        <rFont val="Calibri"/>
        <family val="2"/>
        <charset val="186"/>
        <scheme val="minor"/>
      </rPr>
      <t xml:space="preserve"> lehel, tekib reale automaatselt, kui nimi või mõni lahter on täidetud. 
Reapõhiseks </t>
    </r>
    <r>
      <rPr>
        <b/>
        <sz val="11"/>
        <color theme="1"/>
        <rFont val="Calibri"/>
        <family val="2"/>
        <scheme val="minor"/>
      </rPr>
      <t>muutmiseks lahter üle kirjutada</t>
    </r>
    <r>
      <rPr>
        <sz val="11"/>
        <color theme="1"/>
        <rFont val="Calibri"/>
        <family val="2"/>
        <charset val="186"/>
        <scheme val="minor"/>
      </rPr>
      <t xml:space="preserve"> (kustutada valem) - kui ei ole igal real sama.</t>
    </r>
  </si>
  <si>
    <t>Juhul, kui nakatumine toimus töökohal, koolis muus asutuses, siis grupi / klassi / tunnus (kui on teada).
Vaikimisi saab sisestada YLDANDMED lehel, tekib reale automaatselt, kui nimi või mõni lahter on täidetud. 
Reapõhiseks muutmiseks lahter üle kirjutada (kustutada valem) - kui ei ole igal real sama.</t>
  </si>
  <si>
    <t>Juhul, kui nakatumine toimus töökohal, koolis muus asutuses, siis asutuse aadress (kui on teada).
Vaikimisi saab sisestada YLDANDMED lehel, tekib reale automaatselt, kui nimi või mõni lahter on täidetud. 
Reapõhiseks muutmiseks lahter üle kirjutada (kustutada valem) - kui ei ole igal real sama.</t>
  </si>
  <si>
    <t>Juhul, kui nakatumine toimus töökohal, koolis muus asutuses, siis asutuse nimi.
Vaikimisi saab sisestada YLDANDMED lehel, tekib reale automaatselt, kui nimi või mõni lahter on täidetud. 
Reapõhiseks muutmiseks lahter üle kirjutada (kustutada valem) - kui ei ole igal real sama.</t>
  </si>
  <si>
    <t>Juku</t>
  </si>
  <si>
    <t>Kalle</t>
  </si>
  <si>
    <t>Kontakt</t>
  </si>
  <si>
    <t>Mati</t>
  </si>
  <si>
    <t>mati.lahikontaktne@eesti.ee</t>
  </si>
  <si>
    <t>Koroona</t>
  </si>
  <si>
    <t>Viiruspoiss</t>
  </si>
  <si>
    <t>Koroonanakatunu</t>
  </si>
  <si>
    <t>Kroon</t>
  </si>
  <si>
    <t>Viirus</t>
  </si>
  <si>
    <t>Vigane näide!</t>
  </si>
  <si>
    <t>Mitu telefoni numbrit</t>
  </si>
  <si>
    <t>Vigane isikukood</t>
  </si>
  <si>
    <t>+372123412121</t>
  </si>
  <si>
    <t>Vigane telefon riigikoodiga</t>
  </si>
  <si>
    <t>Isolatsiooni lõpp minevikus</t>
  </si>
  <si>
    <t>kalle.kontaktne@eesti.ee</t>
  </si>
  <si>
    <t>5321321 (NÄIDIS!)</t>
  </si>
  <si>
    <t>5123123 (NÄIDIS!)</t>
  </si>
  <si>
    <t>Haige</t>
  </si>
  <si>
    <t>Ühine viimase kokkupuute kuupäev:</t>
  </si>
  <si>
    <t>Ühine isolatsiooni alguse kuupäev:</t>
  </si>
  <si>
    <t>Viimane kinnitatud haigega kokkupuute kuupäev</t>
  </si>
  <si>
    <t>Isolatsiooni alguse kuupäev</t>
  </si>
  <si>
    <t>Isolatsiooni 
lõpu kuupäev</t>
  </si>
  <si>
    <r>
      <rPr>
        <b/>
        <sz val="12"/>
        <color theme="1"/>
        <rFont val="Calibri Light"/>
        <family val="2"/>
        <scheme val="major"/>
      </rPr>
      <t>Isolatsiooni alguse</t>
    </r>
    <r>
      <rPr>
        <sz val="12"/>
        <color theme="1"/>
        <rFont val="Calibri Light"/>
        <family val="2"/>
        <scheme val="major"/>
      </rPr>
      <t xml:space="preserve"> kuupäev</t>
    </r>
  </si>
  <si>
    <t>(vali paremalt noolega valikust)</t>
  </si>
  <si>
    <t>Kokkupuute kuupäev (PP.KK.AAAA)</t>
  </si>
  <si>
    <t>(arvutatakse automaatselt, kokkupuude +1p)</t>
  </si>
  <si>
    <t>epost@epost.ee</t>
  </si>
  <si>
    <t>Maakond, Vald, Küla, Tänav 1-21</t>
  </si>
  <si>
    <t>Maakond, Vald, Küla, Tänav 1-22</t>
  </si>
  <si>
    <t>Näidisväärtus täiskasvanu</t>
  </si>
  <si>
    <t>Näidisväärtus laps</t>
  </si>
  <si>
    <t>Näidisväärtus hoolealune</t>
  </si>
  <si>
    <t>Täiskasvanud</t>
  </si>
  <si>
    <t>Inimene</t>
  </si>
  <si>
    <t>Mari</t>
  </si>
  <si>
    <t>Sille</t>
  </si>
  <si>
    <t>Õpilane</t>
  </si>
  <si>
    <t>Mart</t>
  </si>
  <si>
    <t>sille.opilane@mail.ee</t>
  </si>
  <si>
    <t>mart.opilane@mail.ee</t>
  </si>
  <si>
    <t>Tallinna Keskkool</t>
  </si>
  <si>
    <t>Tartu Huviring</t>
  </si>
  <si>
    <t>Tallinn, Keskkooli tn 1</t>
  </si>
  <si>
    <t>Tartu, Huvitegevuse tn 2</t>
  </si>
  <si>
    <t>Töökoht OÜ</t>
  </si>
  <si>
    <t>Tallinn, Ettevõtluse 1</t>
  </si>
  <si>
    <t>2B klass</t>
  </si>
  <si>
    <t>Näiteringi rühm</t>
  </si>
  <si>
    <t>Osakonna nimi</t>
  </si>
  <si>
    <t>allpool on toodud suvalised näidisandmed</t>
  </si>
  <si>
    <t>Arvutatakse automaatselt viimasest kinnitatud haigega kokkupuute päevast lisades 1 päeva.
Sellest alates kehtib eneseisolatsiooni nõue.</t>
  </si>
  <si>
    <t>Arvutatakse automaatselt viimasest kinnitatud haigega kokkupuute päevast lisades 14 päeva.
Selle kuupäevani kehtib eneseisolatsiooni nõue.</t>
  </si>
  <si>
    <r>
      <t xml:space="preserve">Viimane kuupäev, millal kinnitatud Covid-19 haigega kokkupuude aset leidis.
Vaikimisi saab sisestada </t>
    </r>
    <r>
      <rPr>
        <b/>
        <sz val="11"/>
        <color theme="1"/>
        <rFont val="Calibri"/>
        <family val="2"/>
        <scheme val="minor"/>
      </rPr>
      <t>YLDANDMED</t>
    </r>
    <r>
      <rPr>
        <sz val="11"/>
        <color theme="1"/>
        <rFont val="Calibri"/>
        <family val="2"/>
        <charset val="186"/>
        <scheme val="minor"/>
      </rPr>
      <t xml:space="preserve"> lehel, tekib reale automaatselt, kui mõni lahter on täidetud. 
Reapõhiseks </t>
    </r>
    <r>
      <rPr>
        <b/>
        <sz val="11"/>
        <color theme="1"/>
        <rFont val="Calibri"/>
        <family val="2"/>
        <scheme val="minor"/>
      </rPr>
      <t>muutmiseks lahter üle kirjutada</t>
    </r>
    <r>
      <rPr>
        <sz val="11"/>
        <color theme="1"/>
        <rFont val="Calibri"/>
        <family val="2"/>
        <charset val="186"/>
        <scheme val="minor"/>
      </rPr>
      <t xml:space="preserve"> (kustutada valem) - kui ei ole igal real sama.</t>
    </r>
  </si>
  <si>
    <r>
      <t xml:space="preserve">Lähikontaktse </t>
    </r>
    <r>
      <rPr>
        <b/>
        <sz val="12"/>
        <color theme="1"/>
        <rFont val="Calibri Light"/>
        <family val="2"/>
        <scheme val="major"/>
      </rPr>
      <t>isikukood või sünnikuupäev</t>
    </r>
  </si>
  <si>
    <t>Lähikontaktis olnud isiku Eesti isikukood või välismaalase isikukood või sünnikuupäev</t>
  </si>
  <si>
    <t>Firma Nimi OÜ</t>
  </si>
  <si>
    <t>Tallinn, Koolide tn 1</t>
  </si>
  <si>
    <t>Tallinn, Ettevõtluse tn 2</t>
  </si>
  <si>
    <t>Harjumaa, Tallinn, Kodune tn 12</t>
  </si>
  <si>
    <t>Andmete
laekumise
kuupäev</t>
  </si>
  <si>
    <t>Lähikontaktse 
eesnimi</t>
  </si>
  <si>
    <t>Lähikontaktse 
perekonnanimi</t>
  </si>
  <si>
    <t>Lähikontaktse 
isikukood / sünnikuupäev</t>
  </si>
  <si>
    <t>Lähikontaktse 
telefoninumber</t>
  </si>
  <si>
    <t>Lähikontaktse 
e-posti aadress</t>
  </si>
  <si>
    <t>Lähikontaktse 
elukoha või eneseisolatsiooni 
asukoha aadress</t>
  </si>
  <si>
    <t>Kontaktisiku 
(vanema/eestkostja)
eesnimi</t>
  </si>
  <si>
    <t>Kontaktisiku 
(vanema/eestkostja)
perekonnanimi</t>
  </si>
  <si>
    <t>Kontaktisiku 
(vanema/eestkostja)
telefoninumber</t>
  </si>
  <si>
    <t>Lähikontaktse 
Ettevõte/Kool/Asutus 
(nakatumiskoht)</t>
  </si>
  <si>
    <t>Lähikontaktse
Nakatumiskoha
Aadress</t>
  </si>
  <si>
    <t>Lähikontaktse 
Rühm/grupp/klass 
(nakatumisgrupp)</t>
  </si>
  <si>
    <t>Seotud haige 
eesnimi</t>
  </si>
  <si>
    <t>Seotud haige 
perekonnanimi</t>
  </si>
  <si>
    <t>Seotud haige 
isikukood või sünnikuupäev</t>
  </si>
  <si>
    <t>Kontaktisiku 
(vanema)
isikukood või  sünnikuupäev</t>
  </si>
  <si>
    <r>
      <rPr>
        <b/>
        <sz val="12"/>
        <color theme="1"/>
        <rFont val="Calibri Light"/>
        <family val="2"/>
        <scheme val="major"/>
      </rPr>
      <t>Kontaktisiku</t>
    </r>
    <r>
      <rPr>
        <sz val="12"/>
        <color theme="1"/>
        <rFont val="Calibri Light"/>
        <family val="2"/>
        <scheme val="major"/>
      </rPr>
      <t xml:space="preserve"> 
(vanema)
</t>
    </r>
    <r>
      <rPr>
        <b/>
        <sz val="12"/>
        <color theme="1"/>
        <rFont val="Calibri Light"/>
        <family val="2"/>
        <scheme val="major"/>
      </rPr>
      <t>isikukood</t>
    </r>
    <r>
      <rPr>
        <sz val="12"/>
        <color theme="1"/>
        <rFont val="Calibri Light"/>
        <family val="2"/>
        <scheme val="major"/>
      </rPr>
      <t xml:space="preserve"> või sünnikuupäev</t>
    </r>
  </si>
  <si>
    <r>
      <t xml:space="preserve">Lähikontaktse 
</t>
    </r>
    <r>
      <rPr>
        <b/>
        <sz val="12"/>
        <color theme="1"/>
        <rFont val="Calibri Light"/>
        <family val="2"/>
        <scheme val="major"/>
      </rPr>
      <t>isikukood või sünnikuupäev</t>
    </r>
  </si>
  <si>
    <r>
      <rPr>
        <b/>
        <sz val="12"/>
        <color theme="1"/>
        <rFont val="Calibri Light"/>
        <family val="2"/>
        <scheme val="major"/>
      </rPr>
      <t>Täisealise</t>
    </r>
    <r>
      <rPr>
        <sz val="12"/>
        <color theme="1"/>
        <rFont val="Calibri Light"/>
        <family val="2"/>
        <scheme val="major"/>
      </rPr>
      <t xml:space="preserve"> lähikontaktse enda
</t>
    </r>
    <r>
      <rPr>
        <b/>
        <sz val="12"/>
        <color theme="1"/>
        <rFont val="Calibri Light"/>
        <family val="2"/>
        <scheme val="major"/>
      </rPr>
      <t>telefoninumber</t>
    </r>
  </si>
  <si>
    <r>
      <rPr>
        <b/>
        <sz val="12"/>
        <color theme="1"/>
        <rFont val="Calibri Light"/>
        <family val="2"/>
        <scheme val="major"/>
      </rPr>
      <t xml:space="preserve">Täisealise
</t>
    </r>
    <r>
      <rPr>
        <sz val="12"/>
        <color theme="1"/>
        <rFont val="Calibri Light"/>
        <family val="2"/>
        <scheme val="major"/>
      </rPr>
      <t xml:space="preserve">lähikontaktse enda
</t>
    </r>
    <r>
      <rPr>
        <b/>
        <sz val="12"/>
        <color theme="1"/>
        <rFont val="Calibri Light"/>
        <family val="2"/>
        <scheme val="major"/>
      </rPr>
      <t>e-posti aadress</t>
    </r>
  </si>
  <si>
    <t>Kõik olemas</t>
  </si>
  <si>
    <t>Piisavalt olemas</t>
  </si>
  <si>
    <r>
      <t xml:space="preserve">Täisealise lähikontaktse enda </t>
    </r>
    <r>
      <rPr>
        <b/>
        <sz val="12"/>
        <color theme="1"/>
        <rFont val="Calibri Light"/>
        <family val="2"/>
        <scheme val="major"/>
      </rPr>
      <t>telefoninumber</t>
    </r>
  </si>
  <si>
    <r>
      <t xml:space="preserve">Täisealise lähikontaktse enda </t>
    </r>
    <r>
      <rPr>
        <b/>
        <sz val="12"/>
        <color theme="1"/>
        <rFont val="Calibri Light"/>
        <family val="2"/>
        <scheme val="major"/>
      </rPr>
      <t>e-posti aadress</t>
    </r>
  </si>
  <si>
    <t>Kohustuslik 
alaealise puhul</t>
  </si>
  <si>
    <t>Regioon</t>
  </si>
  <si>
    <t>Jrk</t>
  </si>
  <si>
    <t>Hetty Nõmmann</t>
  </si>
  <si>
    <t>Triin Kuusik</t>
  </si>
  <si>
    <t>Terviseameti nr</t>
  </si>
  <si>
    <t>hetty.nommann@terviseamet.ee</t>
  </si>
  <si>
    <t>triin.kuusik@terviseamet.ee</t>
  </si>
  <si>
    <t>info@terviseamet.ee</t>
  </si>
  <si>
    <t>Kata Pedamäe</t>
  </si>
  <si>
    <t>kata.pedamae@terviseamet.ee</t>
  </si>
  <si>
    <t>Alli Alas</t>
  </si>
  <si>
    <t>alli.alas@terviseamet.ee</t>
  </si>
  <si>
    <t>Agne Allas</t>
  </si>
  <si>
    <t>agne.allas@terviseamet.ee</t>
  </si>
  <si>
    <t>Julia Allas</t>
  </si>
  <si>
    <t>julia.allas@terviseamet.ee</t>
  </si>
  <si>
    <t>Eteri Demus</t>
  </si>
  <si>
    <t>eteri.demus@terviseamet.ee</t>
  </si>
  <si>
    <t>Kai Kukepuu</t>
  </si>
  <si>
    <t>Kai.Kukepuu@terviseamet.ee</t>
  </si>
  <si>
    <t>Otsing</t>
  </si>
  <si>
    <t xml:space="preserve"> </t>
  </si>
  <si>
    <t>(arvutatakse automaatselt, kokkupuude +10p)</t>
  </si>
  <si>
    <t xml:space="preserve"> eesnimi.perekonnanimi@terviseamet.ee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</si>
</sst>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_ ;[Red]\-0\ "/>
  </numFmts>
  <fonts count="35" x14ac:knownFonts="1">
    <font>
      <sz val="11"/>
      <color theme="1"/>
      <name val="Calibri"/>
      <family val="2"/>
      <charset val="186"/>
      <scheme val="minor"/>
    </font>
    <font>
      <u/>
      <sz val="11"/>
      <color theme="10"/>
      <name val="Calibri"/>
      <family val="2"/>
      <charset val="186"/>
      <scheme val="minor"/>
    </font>
    <font>
      <b/>
      <sz val="11"/>
      <color theme="1"/>
      <name val="Calibri"/>
      <family val="2"/>
      <scheme val="minor"/>
    </font>
    <font>
      <sz val="12"/>
      <color theme="1"/>
      <name val="Calibri"/>
      <family val="2"/>
      <charset val="186"/>
      <scheme val="minor"/>
    </font>
    <font>
      <sz val="12"/>
      <color theme="1"/>
      <name val="Calibri Light"/>
      <family val="2"/>
      <scheme val="major"/>
    </font>
    <font>
      <b/>
      <sz val="12"/>
      <color theme="1"/>
      <name val="Calibri Light"/>
      <family val="2"/>
      <scheme val="major"/>
    </font>
    <font>
      <b/>
      <sz val="12"/>
      <color theme="1"/>
      <name val="Calibri"/>
      <family val="2"/>
      <scheme val="minor"/>
    </font>
    <font>
      <b/>
      <sz val="16"/>
      <color theme="1"/>
      <name val="Calibri"/>
      <family val="2"/>
      <scheme val="minor"/>
    </font>
    <font>
      <sz val="11"/>
      <color theme="1"/>
      <name val="Calibri"/>
      <family val="2"/>
      <scheme val="minor"/>
    </font>
    <font>
      <b/>
      <sz val="12"/>
      <color theme="1"/>
      <name val="Calibri"/>
      <family val="2"/>
      <charset val="186"/>
      <scheme val="minor"/>
    </font>
    <font>
      <sz val="11"/>
      <color theme="9" tint="-0.499984740745262"/>
      <name val="Calibri"/>
      <family val="2"/>
      <scheme val="minor"/>
    </font>
    <font>
      <b/>
      <sz val="11"/>
      <color theme="9" tint="-0.499984740745262"/>
      <name val="Calibri"/>
      <family val="2"/>
      <scheme val="minor"/>
    </font>
    <font>
      <sz val="12"/>
      <color theme="8"/>
      <name val="Calibri"/>
      <family val="2"/>
      <charset val="186"/>
      <scheme val="minor"/>
    </font>
    <font>
      <b/>
      <sz val="12"/>
      <color theme="8" tint="-0.499984740745262"/>
      <name val="Calibri"/>
      <family val="2"/>
      <charset val="186"/>
      <scheme val="minor"/>
    </font>
    <font>
      <sz val="12"/>
      <color theme="8" tint="-0.499984740745262"/>
      <name val="Calibri"/>
      <family val="2"/>
      <charset val="186"/>
      <scheme val="minor"/>
    </font>
    <font>
      <b/>
      <sz val="20"/>
      <color rgb="FFFF0000"/>
      <name val="Calibri"/>
      <family val="2"/>
      <scheme val="minor"/>
    </font>
    <font>
      <sz val="20"/>
      <color theme="1"/>
      <name val="Calibri"/>
      <family val="2"/>
      <scheme val="minor"/>
    </font>
    <font>
      <b/>
      <sz val="18"/>
      <color theme="1"/>
      <name val="Calibri"/>
      <family val="2"/>
      <charset val="186"/>
      <scheme val="minor"/>
    </font>
    <font>
      <sz val="12"/>
      <color theme="3"/>
      <name val="Calibri"/>
      <family val="2"/>
      <charset val="186"/>
      <scheme val="minor"/>
    </font>
    <font>
      <sz val="28"/>
      <color theme="0"/>
      <name val="Calibri"/>
      <family val="2"/>
      <charset val="186"/>
      <scheme val="minor"/>
    </font>
    <font>
      <b/>
      <sz val="18"/>
      <color theme="1"/>
      <name val="Calibri"/>
      <family val="2"/>
      <scheme val="minor"/>
    </font>
    <font>
      <b/>
      <sz val="24"/>
      <color theme="8"/>
      <name val="Calibri"/>
      <family val="2"/>
      <charset val="186"/>
      <scheme val="minor"/>
    </font>
    <font>
      <b/>
      <sz val="24"/>
      <color theme="8"/>
      <name val="Calibri"/>
      <family val="2"/>
      <scheme val="minor"/>
    </font>
    <font>
      <sz val="12"/>
      <color theme="1"/>
      <name val="Calibri"/>
      <family val="2"/>
      <scheme val="minor"/>
    </font>
    <font>
      <u/>
      <sz val="12"/>
      <color theme="8"/>
      <name val="Calibri"/>
      <family val="2"/>
      <charset val="186"/>
      <scheme val="minor"/>
    </font>
    <font>
      <b/>
      <sz val="12"/>
      <color theme="8"/>
      <name val="Calibri"/>
      <family val="2"/>
      <scheme val="minor"/>
    </font>
    <font>
      <b/>
      <sz val="12"/>
      <color theme="3"/>
      <name val="Calibri"/>
      <family val="2"/>
      <scheme val="minor"/>
    </font>
    <font>
      <sz val="9"/>
      <color theme="1"/>
      <name val="Calibri"/>
      <family val="2"/>
      <charset val="186"/>
      <scheme val="minor"/>
    </font>
    <font>
      <b/>
      <sz val="11"/>
      <color theme="9" tint="-0.249977111117893"/>
      <name val="Calibri"/>
      <family val="2"/>
      <scheme val="minor"/>
    </font>
    <font>
      <b/>
      <sz val="12"/>
      <color rgb="FFC00000"/>
      <name val="Calibri"/>
      <family val="2"/>
      <scheme val="minor"/>
    </font>
    <font>
      <b/>
      <sz val="10"/>
      <color rgb="FFC00000"/>
      <name val="Calibri"/>
      <family val="2"/>
      <scheme val="minor"/>
    </font>
    <font>
      <b/>
      <sz val="10"/>
      <color rgb="FFFF0000"/>
      <name val="Calibri"/>
      <family val="2"/>
      <scheme val="minor"/>
    </font>
    <font>
      <b/>
      <sz val="11"/>
      <color rgb="FFFF0000"/>
      <name val="Calibri"/>
      <family val="2"/>
      <scheme val="minor"/>
    </font>
    <font>
      <b/>
      <sz val="12"/>
      <color rgb="FFFF0000"/>
      <name val="Calibri"/>
      <family val="2"/>
      <scheme val="minor"/>
    </font>
    <font>
      <sz val="12"/>
      <color theme="10"/>
      <name val="Calibri"/>
      <family val="2"/>
      <charset val="186"/>
      <scheme val="minor"/>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35">
    <border>
      <left/>
      <right/>
      <top/>
      <bottom/>
      <diagonal/>
    </border>
    <border>
      <left style="dashed">
        <color theme="0" tint="-0.34998626667073579"/>
      </left>
      <right style="dashed">
        <color theme="0" tint="-0.34998626667073579"/>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dashed">
        <color theme="0" tint="-0.34998626667073579"/>
      </right>
      <top style="thin">
        <color theme="1" tint="0.499984740745262"/>
      </top>
      <bottom style="thin">
        <color theme="1" tint="0.499984740745262"/>
      </bottom>
      <diagonal/>
    </border>
    <border>
      <left style="thick">
        <color theme="0" tint="-0.34998626667073579"/>
      </left>
      <right style="dashed">
        <color theme="0" tint="-0.34998626667073579"/>
      </right>
      <top style="thin">
        <color theme="1" tint="0.499984740745262"/>
      </top>
      <bottom style="thin">
        <color theme="1" tint="0.499984740745262"/>
      </bottom>
      <diagonal/>
    </border>
    <border>
      <left style="dashed">
        <color theme="0" tint="-0.34998626667073579"/>
      </left>
      <right style="thick">
        <color theme="0" tint="-0.34998626667073579"/>
      </right>
      <top style="thin">
        <color theme="1" tint="0.499984740745262"/>
      </top>
      <bottom style="thin">
        <color theme="1" tint="0.499984740745262"/>
      </bottom>
      <diagonal/>
    </border>
    <border>
      <left style="dashed">
        <color theme="0" tint="-0.34998626667073579"/>
      </left>
      <right/>
      <top style="thin">
        <color theme="1" tint="0.499984740745262"/>
      </top>
      <bottom style="thin">
        <color theme="1" tint="0.499984740745262"/>
      </bottom>
      <diagonal/>
    </border>
    <border>
      <left style="medium">
        <color theme="0" tint="-0.34998626667073579"/>
      </left>
      <right style="dashed">
        <color theme="0" tint="-0.34998626667073579"/>
      </right>
      <top style="thin">
        <color theme="1" tint="0.499984740745262"/>
      </top>
      <bottom style="thin">
        <color theme="1" tint="0.499984740745262"/>
      </bottom>
      <diagonal/>
    </border>
    <border>
      <left style="dashed">
        <color theme="0" tint="-0.34998626667073579"/>
      </left>
      <right style="medium">
        <color theme="0" tint="-0.34998626667073579"/>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8"/>
      </left>
      <right style="medium">
        <color theme="8"/>
      </right>
      <top style="medium">
        <color theme="8"/>
      </top>
      <bottom style="medium">
        <color theme="8"/>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8"/>
      </left>
      <right style="medium">
        <color theme="8"/>
      </right>
      <top style="medium">
        <color theme="8"/>
      </top>
      <bottom/>
      <diagonal/>
    </border>
    <border>
      <left style="medium">
        <color theme="1" tint="0.499984740745262"/>
      </left>
      <right style="dashed">
        <color theme="1" tint="0.499984740745262"/>
      </right>
      <top style="medium">
        <color theme="1" tint="0.499984740745262"/>
      </top>
      <bottom style="dashed">
        <color theme="1" tint="0.499984740745262"/>
      </bottom>
      <diagonal/>
    </border>
    <border>
      <left style="dashed">
        <color theme="1" tint="0.499984740745262"/>
      </left>
      <right style="dashed">
        <color theme="1" tint="0.499984740745262"/>
      </right>
      <top style="medium">
        <color theme="1" tint="0.499984740745262"/>
      </top>
      <bottom style="dashed">
        <color theme="1" tint="0.499984740745262"/>
      </bottom>
      <diagonal/>
    </border>
    <border>
      <left style="dashed">
        <color theme="1" tint="0.499984740745262"/>
      </left>
      <right style="medium">
        <color theme="1" tint="0.499984740745262"/>
      </right>
      <top style="medium">
        <color theme="1" tint="0.499984740745262"/>
      </top>
      <bottom style="dashed">
        <color theme="1" tint="0.499984740745262"/>
      </bottom>
      <diagonal/>
    </border>
    <border>
      <left style="medium">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style="dashed">
        <color theme="1" tint="0.499984740745262"/>
      </left>
      <right style="medium">
        <color theme="1" tint="0.499984740745262"/>
      </right>
      <top style="dashed">
        <color theme="1" tint="0.499984740745262"/>
      </top>
      <bottom style="dashed">
        <color theme="1" tint="0.499984740745262"/>
      </bottom>
      <diagonal/>
    </border>
    <border>
      <left style="medium">
        <color theme="1" tint="0.499984740745262"/>
      </left>
      <right style="dashed">
        <color theme="1" tint="0.499984740745262"/>
      </right>
      <top style="dashed">
        <color theme="1" tint="0.499984740745262"/>
      </top>
      <bottom style="medium">
        <color theme="1" tint="0.499984740745262"/>
      </bottom>
      <diagonal/>
    </border>
    <border>
      <left style="dashed">
        <color theme="1" tint="0.499984740745262"/>
      </left>
      <right style="dashed">
        <color theme="1" tint="0.499984740745262"/>
      </right>
      <top style="dashed">
        <color theme="1" tint="0.499984740745262"/>
      </top>
      <bottom style="medium">
        <color theme="1" tint="0.499984740745262"/>
      </bottom>
      <diagonal/>
    </border>
    <border>
      <left style="dashed">
        <color theme="1" tint="0.499984740745262"/>
      </left>
      <right style="medium">
        <color theme="1" tint="0.499984740745262"/>
      </right>
      <top style="dashed">
        <color theme="1" tint="0.499984740745262"/>
      </top>
      <bottom style="medium">
        <color theme="1" tint="0.499984740745262"/>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style="thick">
        <color theme="0" tint="-0.34998626667073579"/>
      </right>
      <top style="thin">
        <color theme="1" tint="0.499984740745262"/>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178">
    <xf numFmtId="0" fontId="0" fillId="0" borderId="0" xfId="0"/>
    <xf numFmtId="0" fontId="0" fillId="0" borderId="0" xfId="0" applyAlignment="1"/>
    <xf numFmtId="0" fontId="0" fillId="0" borderId="0" xfId="0" applyAlignment="1">
      <alignment horizontal="center" vertical="center"/>
    </xf>
    <xf numFmtId="0" fontId="0" fillId="6" borderId="0" xfId="0" applyFill="1"/>
    <xf numFmtId="0" fontId="0" fillId="7" borderId="0" xfId="0" applyFill="1" applyBorder="1" applyAlignment="1">
      <alignment horizontal="center" vertical="center" wrapText="1"/>
    </xf>
    <xf numFmtId="0" fontId="0" fillId="7" borderId="0" xfId="0" applyFill="1" applyAlignment="1"/>
    <xf numFmtId="0" fontId="0" fillId="7" borderId="0" xfId="0" applyFill="1"/>
    <xf numFmtId="0" fontId="3" fillId="0" borderId="0" xfId="0" applyFont="1"/>
    <xf numFmtId="0" fontId="0" fillId="0" borderId="0" xfId="0" applyAlignment="1">
      <alignment horizontal="left"/>
    </xf>
    <xf numFmtId="0" fontId="3" fillId="0" borderId="0" xfId="0" applyFont="1" applyAlignment="1">
      <alignment horizontal="left"/>
    </xf>
    <xf numFmtId="0" fontId="0" fillId="0" borderId="0" xfId="0"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0" fontId="14" fillId="0" borderId="0" xfId="0" applyFont="1" applyAlignment="1">
      <alignment horizontal="left" vertical="center"/>
    </xf>
    <xf numFmtId="0" fontId="9" fillId="0" borderId="0" xfId="0" applyFont="1" applyAlignment="1">
      <alignment horizontal="right" vertical="center" indent="1"/>
    </xf>
    <xf numFmtId="0" fontId="3" fillId="0" borderId="0" xfId="0" applyFont="1" applyBorder="1" applyAlignment="1">
      <alignment horizontal="center" vertical="center"/>
    </xf>
    <xf numFmtId="0" fontId="3"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7" fillId="0" borderId="0" xfId="0" applyFont="1" applyAlignment="1">
      <alignment vertical="center"/>
    </xf>
    <xf numFmtId="0" fontId="0" fillId="4" borderId="12" xfId="0" applyFill="1" applyBorder="1" applyAlignment="1">
      <alignment horizontal="left" vertical="center"/>
    </xf>
    <xf numFmtId="0" fontId="15" fillId="4" borderId="13" xfId="0" applyFont="1" applyFill="1" applyBorder="1" applyAlignment="1">
      <alignment horizontal="center" vertical="center"/>
    </xf>
    <xf numFmtId="0" fontId="0" fillId="4" borderId="14" xfId="0" applyFill="1" applyBorder="1"/>
    <xf numFmtId="164"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65" fontId="0" fillId="0" borderId="1" xfId="0" applyNumberFormat="1" applyBorder="1" applyAlignment="1" applyProtection="1">
      <alignment horizontal="center" vertical="center"/>
      <protection locked="0"/>
    </xf>
    <xf numFmtId="165" fontId="0" fillId="0" borderId="1"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0" fillId="0" borderId="1"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164" fontId="0" fillId="0" borderId="7"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165" fontId="0" fillId="0" borderId="8" xfId="0" applyNumberFormat="1" applyBorder="1" applyAlignment="1" applyProtection="1">
      <alignment horizontal="center" vertical="center"/>
      <protection locked="0"/>
    </xf>
    <xf numFmtId="49" fontId="0" fillId="0" borderId="7"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164" fontId="4" fillId="5" borderId="2" xfId="0" applyNumberFormat="1" applyFont="1" applyFill="1" applyBorder="1" applyAlignment="1" applyProtection="1">
      <alignment horizontal="center" vertical="center" wrapText="1"/>
    </xf>
    <xf numFmtId="49" fontId="4" fillId="5" borderId="4" xfId="0" applyNumberFormat="1"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xf>
    <xf numFmtId="165" fontId="4" fillId="5" borderId="1"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165" fontId="4" fillId="4"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4" borderId="6" xfId="0" applyNumberFormat="1" applyFont="1" applyFill="1" applyBorder="1" applyAlignment="1" applyProtection="1">
      <alignment horizontal="center" vertical="center" wrapText="1"/>
    </xf>
    <xf numFmtId="164" fontId="4" fillId="5" borderId="7" xfId="0" applyNumberFormat="1" applyFont="1" applyFill="1" applyBorder="1" applyAlignment="1" applyProtection="1">
      <alignment horizontal="center" vertical="center" wrapText="1"/>
    </xf>
    <xf numFmtId="164" fontId="4" fillId="5" borderId="8"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165" fontId="4" fillId="3" borderId="8" xfId="0" applyNumberFormat="1" applyFont="1" applyFill="1" applyBorder="1" applyAlignment="1" applyProtection="1">
      <alignment horizontal="center" vertical="center" wrapText="1"/>
    </xf>
    <xf numFmtId="0" fontId="19" fillId="0" borderId="0" xfId="0" applyFont="1" applyAlignment="1">
      <alignment horizontal="left" vertical="center"/>
    </xf>
    <xf numFmtId="0" fontId="6" fillId="0" borderId="0" xfId="0" applyFont="1" applyAlignment="1">
      <alignment vertical="center"/>
    </xf>
    <xf numFmtId="0" fontId="3" fillId="0" borderId="0" xfId="0" applyFont="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vertical="center"/>
    </xf>
    <xf numFmtId="0" fontId="21"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5" fillId="0" borderId="0" xfId="0" applyFont="1" applyAlignment="1">
      <alignment vertical="center"/>
    </xf>
    <xf numFmtId="0" fontId="23" fillId="0" borderId="0" xfId="0" applyFont="1" applyAlignment="1" applyProtection="1">
      <alignment vertical="center"/>
      <protection locked="0"/>
    </xf>
    <xf numFmtId="0" fontId="24" fillId="0" borderId="0" xfId="1" applyFont="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23" fillId="0" borderId="0" xfId="0" applyFont="1" applyAlignment="1" applyProtection="1">
      <alignment vertical="center" wrapText="1"/>
      <protection locked="0"/>
    </xf>
    <xf numFmtId="0" fontId="23" fillId="0" borderId="0" xfId="0" quotePrefix="1" applyFont="1" applyAlignment="1" applyProtection="1">
      <alignment vertical="center"/>
      <protection locked="0"/>
    </xf>
    <xf numFmtId="0" fontId="22" fillId="0" borderId="0" xfId="0" applyFont="1" applyAlignment="1">
      <alignment horizontal="left" vertical="center"/>
    </xf>
    <xf numFmtId="0" fontId="0" fillId="6" borderId="0" xfId="0" applyFill="1" applyAlignment="1">
      <alignment horizontal="center" vertical="center" wrapText="1"/>
    </xf>
    <xf numFmtId="164" fontId="4" fillId="5" borderId="2" xfId="0" applyNumberFormat="1" applyFont="1" applyFill="1" applyBorder="1" applyAlignment="1" applyProtection="1">
      <alignment horizontal="left" vertical="center" wrapText="1"/>
    </xf>
    <xf numFmtId="49" fontId="4" fillId="5" borderId="4" xfId="0" applyNumberFormat="1" applyFont="1" applyFill="1" applyBorder="1" applyAlignment="1" applyProtection="1">
      <alignment horizontal="left" vertical="center" wrapText="1"/>
    </xf>
    <xf numFmtId="49" fontId="4" fillId="5" borderId="1" xfId="0" applyNumberFormat="1" applyFont="1" applyFill="1" applyBorder="1" applyAlignment="1" applyProtection="1">
      <alignment horizontal="left" vertical="center" wrapText="1"/>
    </xf>
    <xf numFmtId="165" fontId="4" fillId="3" borderId="1" xfId="0" applyNumberFormat="1" applyFont="1" applyFill="1" applyBorder="1" applyAlignment="1" applyProtection="1">
      <alignment horizontal="left" vertical="center" wrapText="1"/>
    </xf>
    <xf numFmtId="165" fontId="4" fillId="5" borderId="1"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left" vertical="center" wrapText="1"/>
    </xf>
    <xf numFmtId="165" fontId="4" fillId="4" borderId="1" xfId="0" applyNumberFormat="1" applyFont="1" applyFill="1" applyBorder="1" applyAlignment="1" applyProtection="1">
      <alignment horizontal="left" vertical="center" wrapText="1"/>
    </xf>
    <xf numFmtId="49" fontId="4" fillId="3" borderId="3"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64" fontId="4" fillId="5" borderId="7" xfId="0" applyNumberFormat="1" applyFont="1" applyFill="1" applyBorder="1" applyAlignment="1" applyProtection="1">
      <alignment horizontal="left" vertical="center" wrapText="1"/>
    </xf>
    <xf numFmtId="164" fontId="4" fillId="5" borderId="8" xfId="0" applyNumberFormat="1" applyFont="1" applyFill="1" applyBorder="1" applyAlignment="1" applyProtection="1">
      <alignment horizontal="left" vertical="center" wrapText="1"/>
    </xf>
    <xf numFmtId="49" fontId="4" fillId="3" borderId="7" xfId="0" applyNumberFormat="1" applyFont="1" applyFill="1" applyBorder="1" applyAlignment="1" applyProtection="1">
      <alignment horizontal="left" vertical="center" wrapText="1"/>
    </xf>
    <xf numFmtId="165" fontId="4" fillId="3" borderId="8" xfId="0" applyNumberFormat="1" applyFont="1" applyFill="1" applyBorder="1" applyAlignment="1" applyProtection="1">
      <alignment horizontal="left" vertical="center" wrapText="1"/>
    </xf>
    <xf numFmtId="0" fontId="20" fillId="0" borderId="0" xfId="0" applyFont="1" applyAlignment="1">
      <alignment horizontal="left"/>
    </xf>
    <xf numFmtId="0" fontId="20" fillId="0" borderId="0" xfId="0" applyFont="1"/>
    <xf numFmtId="0" fontId="15" fillId="4" borderId="13" xfId="0" applyFont="1" applyFill="1" applyBorder="1" applyAlignment="1">
      <alignment horizontal="left" vertical="center"/>
    </xf>
    <xf numFmtId="0" fontId="26" fillId="0" borderId="18"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0" fillId="0" borderId="0" xfId="0" applyFont="1" applyAlignment="1">
      <alignment horizontal="left" vertical="center"/>
    </xf>
    <xf numFmtId="0" fontId="0" fillId="0" borderId="31" xfId="0" applyBorder="1"/>
    <xf numFmtId="0" fontId="27" fillId="0" borderId="31" xfId="0" applyFont="1" applyBorder="1" applyAlignment="1">
      <alignment horizontal="left" vertical="center"/>
    </xf>
    <xf numFmtId="0" fontId="0" fillId="0" borderId="31" xfId="0" applyBorder="1" applyAlignment="1">
      <alignment horizontal="left" vertical="center"/>
    </xf>
    <xf numFmtId="14" fontId="0" fillId="0" borderId="31" xfId="0" applyNumberFormat="1" applyBorder="1" applyAlignment="1">
      <alignment horizontal="left" vertical="center"/>
    </xf>
    <xf numFmtId="0" fontId="0" fillId="0" borderId="32" xfId="0" applyBorder="1"/>
    <xf numFmtId="0" fontId="27" fillId="0" borderId="32" xfId="0" applyFont="1" applyBorder="1" applyAlignment="1">
      <alignment horizontal="left" vertical="center"/>
    </xf>
    <xf numFmtId="0" fontId="0" fillId="0" borderId="32" xfId="0" applyBorder="1" applyAlignment="1">
      <alignment horizontal="left" vertical="center"/>
    </xf>
    <xf numFmtId="0" fontId="8" fillId="0" borderId="32" xfId="0" applyFont="1" applyBorder="1" applyAlignment="1">
      <alignment horizontal="left" vertical="center" wrapText="1"/>
    </xf>
    <xf numFmtId="0" fontId="0" fillId="0" borderId="32" xfId="0" applyBorder="1" applyAlignment="1">
      <alignment horizontal="left" vertical="center" wrapText="1"/>
    </xf>
    <xf numFmtId="14" fontId="0" fillId="0" borderId="32" xfId="0" applyNumberFormat="1" applyBorder="1" applyAlignment="1">
      <alignment horizontal="left" vertical="center"/>
    </xf>
    <xf numFmtId="0" fontId="0" fillId="0" borderId="33" xfId="0" applyBorder="1"/>
    <xf numFmtId="0" fontId="0" fillId="0" borderId="33" xfId="0" applyBorder="1" applyAlignment="1">
      <alignment horizontal="left" vertical="center"/>
    </xf>
    <xf numFmtId="49" fontId="0" fillId="0" borderId="9" xfId="0" applyNumberFormat="1" applyBorder="1" applyAlignment="1" applyProtection="1">
      <alignment horizontal="left" vertical="center"/>
      <protection locked="0"/>
    </xf>
    <xf numFmtId="14" fontId="28" fillId="0" borderId="31" xfId="0" applyNumberFormat="1" applyFont="1" applyBorder="1" applyAlignment="1">
      <alignment horizontal="left" vertical="center"/>
    </xf>
    <xf numFmtId="49" fontId="4" fillId="4" borderId="34" xfId="0" applyNumberFormat="1" applyFont="1" applyFill="1" applyBorder="1" applyAlignment="1" applyProtection="1">
      <alignment horizontal="center" vertical="center" wrapText="1"/>
    </xf>
    <xf numFmtId="0" fontId="27" fillId="0" borderId="32" xfId="0" applyFont="1" applyBorder="1" applyAlignment="1">
      <alignment horizontal="left" vertical="center" wrapText="1"/>
    </xf>
    <xf numFmtId="0" fontId="29" fillId="0" borderId="32" xfId="0" applyFont="1" applyBorder="1" applyAlignment="1">
      <alignment horizontal="left" vertical="center"/>
    </xf>
    <xf numFmtId="0" fontId="6" fillId="0" borderId="10" xfId="0" applyFont="1" applyBorder="1" applyAlignment="1" applyProtection="1">
      <alignment horizontal="left" vertical="center" indent="1"/>
      <protection locked="0"/>
    </xf>
    <xf numFmtId="164" fontId="6" fillId="0" borderId="10" xfId="0" applyNumberFormat="1" applyFont="1" applyBorder="1" applyAlignment="1" applyProtection="1">
      <alignment horizontal="left" vertical="center" indent="1"/>
      <protection locked="0"/>
    </xf>
    <xf numFmtId="0" fontId="14" fillId="8" borderId="0" xfId="0" applyFont="1" applyFill="1" applyAlignment="1">
      <alignment horizontal="right" vertical="center" indent="1"/>
    </xf>
    <xf numFmtId="0" fontId="12" fillId="8" borderId="0" xfId="0" applyFont="1" applyFill="1" applyAlignment="1">
      <alignment horizontal="right" vertical="center" indent="1"/>
    </xf>
    <xf numFmtId="0" fontId="14" fillId="9" borderId="10" xfId="0" applyFont="1" applyFill="1" applyBorder="1" applyAlignment="1" applyProtection="1">
      <alignment horizontal="left" vertical="center" indent="1"/>
      <protection locked="0"/>
    </xf>
    <xf numFmtId="0" fontId="14" fillId="9" borderId="15" xfId="0" applyFont="1" applyFill="1" applyBorder="1" applyAlignment="1" applyProtection="1">
      <alignment horizontal="left" vertical="center" indent="1"/>
      <protection locked="0"/>
    </xf>
    <xf numFmtId="165" fontId="18" fillId="9" borderId="10" xfId="0" applyNumberFormat="1" applyFont="1" applyFill="1" applyBorder="1" applyAlignment="1" applyProtection="1">
      <alignment horizontal="left" vertical="center" indent="1"/>
      <protection locked="0"/>
    </xf>
    <xf numFmtId="164" fontId="14" fillId="9" borderId="10" xfId="0" applyNumberFormat="1" applyFont="1" applyFill="1" applyBorder="1" applyAlignment="1" applyProtection="1">
      <alignment horizontal="left" vertical="center" indent="1"/>
      <protection locked="0"/>
    </xf>
    <xf numFmtId="0" fontId="9" fillId="5" borderId="0" xfId="0" applyFont="1" applyFill="1" applyAlignment="1">
      <alignment horizontal="right" vertical="center" indent="1"/>
    </xf>
    <xf numFmtId="0" fontId="16" fillId="0" borderId="0" xfId="0" applyFont="1" applyAlignment="1">
      <alignment horizontal="right" vertical="center" indent="2"/>
    </xf>
    <xf numFmtId="0" fontId="3" fillId="0" borderId="23" xfId="0" applyFont="1" applyBorder="1" applyAlignment="1" applyProtection="1">
      <alignment vertical="center"/>
      <protection locked="0"/>
    </xf>
    <xf numFmtId="0" fontId="0" fillId="0" borderId="31" xfId="0" applyBorder="1" applyAlignment="1">
      <alignment horizontal="left" vertical="center" wrapText="1"/>
    </xf>
    <xf numFmtId="0" fontId="0" fillId="0" borderId="33" xfId="0" applyBorder="1" applyAlignment="1">
      <alignment horizontal="left" vertical="center" wrapText="1"/>
    </xf>
    <xf numFmtId="165" fontId="0" fillId="0" borderId="1" xfId="0" quotePrefix="1" applyNumberFormat="1" applyBorder="1" applyAlignment="1" applyProtection="1">
      <alignment horizontal="left" vertical="center"/>
      <protection locked="0"/>
    </xf>
    <xf numFmtId="49" fontId="1" fillId="0" borderId="1" xfId="1" applyNumberFormat="1" applyBorder="1" applyAlignment="1" applyProtection="1">
      <alignment horizontal="left" vertical="center"/>
      <protection locked="0"/>
    </xf>
    <xf numFmtId="0" fontId="3" fillId="0" borderId="19"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164" fontId="5" fillId="5" borderId="7" xfId="0" applyNumberFormat="1" applyFont="1" applyFill="1" applyBorder="1" applyAlignment="1" applyProtection="1">
      <alignment horizontal="center" vertical="center" wrapText="1"/>
    </xf>
    <xf numFmtId="164" fontId="5" fillId="5" borderId="7" xfId="0" applyNumberFormat="1" applyFont="1" applyFill="1" applyBorder="1" applyAlignment="1" applyProtection="1">
      <alignment horizontal="left" vertical="center" wrapText="1"/>
    </xf>
    <xf numFmtId="164" fontId="0" fillId="0" borderId="7"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0" fillId="0" borderId="3" xfId="0" applyNumberForma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0" xfId="0" applyNumberFormat="1" applyAlignment="1" applyProtection="1">
      <alignment horizontal="center" vertical="center"/>
    </xf>
    <xf numFmtId="0" fontId="4" fillId="5" borderId="2" xfId="0" applyNumberFormat="1" applyFont="1" applyFill="1" applyBorder="1" applyAlignment="1" applyProtection="1">
      <alignment horizontal="center" vertical="center" wrapText="1"/>
    </xf>
    <xf numFmtId="0" fontId="4" fillId="5" borderId="4"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5"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0" fontId="5" fillId="5" borderId="7" xfId="0" applyNumberFormat="1" applyFont="1" applyFill="1" applyBorder="1" applyAlignment="1" applyProtection="1">
      <alignment horizontal="center" vertical="center" wrapText="1"/>
    </xf>
    <xf numFmtId="0" fontId="4" fillId="5" borderId="7" xfId="0" applyNumberFormat="1" applyFont="1" applyFill="1" applyBorder="1" applyAlignment="1" applyProtection="1">
      <alignment horizontal="center" vertical="center" wrapText="1"/>
    </xf>
    <xf numFmtId="0" fontId="4" fillId="5" borderId="8"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0" fillId="0" borderId="0" xfId="0" applyNumberFormat="1" applyProtection="1"/>
    <xf numFmtId="0" fontId="0" fillId="0" borderId="2" xfId="0" applyNumberFormat="1" applyBorder="1" applyAlignment="1" applyProtection="1">
      <alignment horizontal="center" vertical="center"/>
    </xf>
    <xf numFmtId="0" fontId="0" fillId="0" borderId="4" xfId="0" applyNumberFormat="1" applyBorder="1" applyAlignment="1" applyProtection="1">
      <alignment horizontal="left" vertical="center" wrapText="1"/>
    </xf>
    <xf numFmtId="0" fontId="0" fillId="0" borderId="1" xfId="0" applyNumberFormat="1" applyBorder="1" applyAlignment="1" applyProtection="1">
      <alignment horizontal="center" vertical="center"/>
    </xf>
    <xf numFmtId="0" fontId="0" fillId="0" borderId="4" xfId="0" applyNumberFormat="1" applyBorder="1" applyAlignment="1" applyProtection="1">
      <alignment horizontal="left" vertical="center"/>
    </xf>
    <xf numFmtId="0" fontId="0" fillId="0" borderId="7" xfId="0" applyNumberFormat="1" applyBorder="1" applyAlignment="1" applyProtection="1">
      <alignment horizontal="center" vertical="center"/>
    </xf>
    <xf numFmtId="0" fontId="0" fillId="0" borderId="8" xfId="0" applyNumberFormat="1" applyBorder="1" applyAlignment="1" applyProtection="1">
      <alignment horizontal="center" vertical="center"/>
    </xf>
    <xf numFmtId="0" fontId="0" fillId="0" borderId="1" xfId="0" applyNumberFormat="1" applyBorder="1" applyAlignment="1" applyProtection="1">
      <alignment horizontal="center" vertical="center"/>
      <protection locked="0"/>
    </xf>
    <xf numFmtId="49" fontId="5" fillId="5" borderId="4"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left" vertical="center" indent="1"/>
    </xf>
    <xf numFmtId="0" fontId="30" fillId="0" borderId="32" xfId="0" applyFont="1" applyBorder="1" applyAlignment="1">
      <alignment horizontal="left" vertical="center" wrapText="1"/>
    </xf>
    <xf numFmtId="0" fontId="31" fillId="0" borderId="32" xfId="0" applyFont="1" applyBorder="1" applyAlignment="1">
      <alignment horizontal="left" vertical="center" wrapText="1"/>
    </xf>
    <xf numFmtId="0" fontId="32" fillId="0" borderId="32" xfId="0" applyFont="1" applyBorder="1" applyAlignment="1">
      <alignment horizontal="left" vertical="center" wrapText="1"/>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0" fillId="0" borderId="8" xfId="0" applyNumberFormat="1" applyBorder="1" applyAlignment="1" applyProtection="1">
      <alignment horizontal="center" vertical="center"/>
      <protection locked="0"/>
    </xf>
    <xf numFmtId="0" fontId="34" fillId="0" borderId="0" xfId="1" applyFont="1" applyAlignment="1" applyProtection="1">
      <alignment vertical="center"/>
      <protection locked="0"/>
    </xf>
    <xf numFmtId="0" fontId="13" fillId="8" borderId="0" xfId="0" applyFont="1" applyFill="1" applyAlignment="1">
      <alignment horizontal="left" vertical="center"/>
    </xf>
    <xf numFmtId="0" fontId="10" fillId="0" borderId="25" xfId="0" applyFont="1" applyBorder="1" applyAlignment="1">
      <alignment horizontal="left" vertical="center" wrapText="1" indent="1"/>
    </xf>
    <xf numFmtId="0" fontId="10" fillId="0" borderId="26" xfId="0" applyFont="1" applyBorder="1" applyAlignment="1">
      <alignment horizontal="left" vertical="center" wrapText="1" indent="1"/>
    </xf>
    <xf numFmtId="0" fontId="10" fillId="0" borderId="27" xfId="0" applyFont="1" applyBorder="1" applyAlignment="1">
      <alignment horizontal="left" vertical="center" wrapText="1" indent="1"/>
    </xf>
    <xf numFmtId="0" fontId="10" fillId="0" borderId="28"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30" xfId="0" applyFont="1" applyBorder="1" applyAlignment="1">
      <alignment horizontal="left" vertical="center" wrapText="1" indent="1"/>
    </xf>
    <xf numFmtId="0" fontId="0" fillId="0" borderId="0" xfId="0" applyNumberFormat="1"/>
  </cellXfs>
  <cellStyles count="2">
    <cellStyle name="Hyperlink" xfId="1" builtinId="8"/>
    <cellStyle name="Normal" xfId="0" builtinId="0"/>
  </cellStyles>
  <dxfs count="104">
    <dxf>
      <font>
        <b/>
        <i val="0"/>
        <color rgb="FFFF0000"/>
      </font>
    </dxf>
    <dxf>
      <font>
        <color theme="9"/>
      </font>
    </dxf>
    <dxf>
      <font>
        <b val="0"/>
        <i val="0"/>
        <color theme="8" tint="-0.24994659260841701"/>
      </font>
    </dxf>
    <dxf>
      <font>
        <b/>
        <i val="0"/>
        <color theme="7" tint="-0.24994659260841701"/>
      </font>
    </dxf>
    <dxf>
      <fill>
        <patternFill>
          <fgColor theme="0"/>
          <bgColor theme="0"/>
        </patternFill>
      </fill>
    </dxf>
    <dxf>
      <fill>
        <patternFill patternType="lightGray">
          <fgColor theme="9" tint="0.79998168889431442"/>
        </patternFill>
      </fill>
    </dxf>
    <dxf>
      <fill>
        <patternFill patternType="lightUp">
          <fgColor theme="1" tint="0.499984740745262"/>
          <bgColor theme="0" tint="-4.9989318521683403E-2"/>
        </patternFill>
      </fill>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fgColor theme="0"/>
          <bgColor theme="0"/>
        </patternFill>
      </fill>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lightUp">
          <fgColor theme="1" tint="0.499984740745262"/>
          <bgColor theme="0" tint="-4.9989318521683403E-2"/>
        </patternFill>
      </fill>
    </dxf>
    <dxf>
      <fill>
        <patternFill patternType="lightGray">
          <fgColor theme="9" tint="0.79998168889431442"/>
        </patternFill>
      </fill>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ont>
        <b/>
        <i val="0"/>
        <color rgb="FFFF0000"/>
      </font>
    </dxf>
    <dxf>
      <font>
        <color theme="9"/>
      </font>
    </dxf>
    <dxf>
      <font>
        <b val="0"/>
        <i val="0"/>
        <color theme="8" tint="-0.24994659260841701"/>
      </font>
    </dxf>
    <dxf>
      <font>
        <b/>
        <i val="0"/>
        <color theme="7" tint="-0.24994659260841701"/>
      </font>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fgColor theme="0"/>
          <bgColor theme="0"/>
        </patternFill>
      </fill>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lightUp">
          <fgColor theme="1" tint="0.499984740745262"/>
          <bgColor theme="0" tint="-4.9989318521683403E-2"/>
        </patternFill>
      </fill>
    </dxf>
    <dxf>
      <fill>
        <patternFill patternType="lightGray">
          <fgColor theme="9" tint="0.79998168889431442"/>
        </patternFill>
      </fill>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numFmt numFmtId="0" formatCode="General"/>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ont>
        <b/>
        <i val="0"/>
        <color rgb="FFFF0000"/>
      </font>
    </dxf>
    <dxf>
      <font>
        <color theme="9"/>
      </font>
    </dxf>
    <dxf>
      <font>
        <b val="0"/>
        <i val="0"/>
        <color theme="8" tint="-0.24994659260841701"/>
      </font>
    </dxf>
    <dxf>
      <font>
        <b/>
        <i val="0"/>
        <color theme="7" tint="-0.24994659260841701"/>
      </font>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fgColor theme="0"/>
          <bgColor theme="0"/>
        </patternFill>
      </fill>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lightUp">
          <fgColor theme="1" tint="0.499984740745262"/>
          <bgColor theme="0" tint="-4.9989318521683403E-2"/>
        </patternFill>
      </fill>
    </dxf>
    <dxf>
      <fill>
        <patternFill patternType="lightGray">
          <fgColor theme="9" tint="0.79998168889431442"/>
        </patternFill>
      </fill>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ont>
        <b/>
        <i val="0"/>
        <color rgb="FFFF0000"/>
      </font>
    </dxf>
    <dxf>
      <font>
        <color theme="9"/>
      </font>
    </dxf>
    <dxf>
      <font>
        <b val="0"/>
        <i val="0"/>
        <color theme="8" tint="-0.24994659260841701"/>
      </font>
    </dxf>
    <dxf>
      <font>
        <b/>
        <i val="0"/>
        <color theme="7" tint="-0.24994659260841701"/>
      </font>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fgColor theme="0"/>
          <bgColor theme="0"/>
        </patternFill>
      </fill>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patternType="lightUp">
          <fgColor theme="1" tint="0.499984740745262"/>
          <bgColor theme="0" tint="-4.9989318521683403E-2"/>
        </patternFill>
      </fill>
    </dxf>
    <dxf>
      <fill>
        <patternFill patternType="lightGray">
          <fgColor theme="9" tint="0.79998168889431442"/>
        </patternFill>
      </fill>
    </dxf>
    <dxf>
      <fill>
        <patternFill patternType="mediumGray">
          <fgColor theme="5" tint="0.39994506668294322"/>
          <bgColor theme="0"/>
        </patternFill>
      </fill>
      <border>
        <left style="dashed">
          <color rgb="FFC00000"/>
        </left>
        <right style="dashed">
          <color rgb="FFC00000"/>
        </right>
        <top style="dashed">
          <color rgb="FFC00000"/>
        </top>
        <bottom style="dashed">
          <color rgb="FFC00000"/>
        </bottom>
        <vertical/>
        <horizontal/>
      </border>
    </dxf>
    <dxf>
      <fill>
        <patternFill patternType="lightGray">
          <fgColor theme="9" tint="0.79998168889431442"/>
        </patternFill>
      </fill>
    </dxf>
    <dxf>
      <fill>
        <patternFill patternType="lightUp">
          <fgColor theme="1" tint="0.499984740745262"/>
          <bgColor theme="0" tint="-4.9989318521683403E-2"/>
        </patternFill>
      </fill>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dxf>
    <dxf>
      <fill>
        <patternFill>
          <fgColor theme="0"/>
          <bgColor theme="0"/>
        </patternFill>
      </fill>
    </dxf>
    <dxf>
      <font>
        <b/>
        <i val="0"/>
        <color rgb="FFFF0000"/>
      </font>
    </dxf>
    <dxf>
      <font>
        <color theme="9"/>
      </font>
    </dxf>
    <dxf>
      <font>
        <b val="0"/>
        <i val="0"/>
        <color theme="8" tint="-0.24994659260841701"/>
      </font>
    </dxf>
    <dxf>
      <font>
        <b/>
        <i val="0"/>
        <color theme="7" tint="-0.24994659260841701"/>
      </font>
    </dxf>
    <dxf>
      <fill>
        <patternFill patternType="mediumGray">
          <fgColor theme="5" tint="0.39994506668294322"/>
          <bgColor auto="1"/>
        </patternFill>
      </fill>
      <border>
        <left style="dashed">
          <color rgb="FFFF0000"/>
        </left>
        <right style="dashed">
          <color rgb="FFFF0000"/>
        </right>
        <top style="dashed">
          <color rgb="FFFF0000"/>
        </top>
        <bottom style="dashed">
          <color rgb="FFFF0000"/>
        </bottom>
        <vertical/>
        <horizontal/>
      </border>
    </dxf>
    <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dxf>
    <dxf>
      <font>
        <b/>
        <i val="0"/>
        <color theme="0"/>
      </font>
      <fill>
        <patternFill>
          <bgColor rgb="FFFF0000"/>
        </patternFill>
      </fill>
    </dxf>
    <dxf>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FFD9D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186690</xdr:rowOff>
    </xdr:from>
    <xdr:to>
      <xdr:col>1</xdr:col>
      <xdr:colOff>1941195</xdr:colOff>
      <xdr:row>4</xdr:row>
      <xdr:rowOff>45720</xdr:rowOff>
    </xdr:to>
    <xdr:pic>
      <xdr:nvPicPr>
        <xdr:cNvPr id="2" name="Picture 1" descr="https://www.terviseamet.ee/sites/default/files/terviseamet_vapp_est_78p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 y="186690"/>
          <a:ext cx="185928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A1:A4" totalsRowShown="0">
  <autoFilter ref="A1:A4"/>
  <tableColumns count="1">
    <tableColumn id="1" name="Kontaktisiku tüüp"/>
  </tableColumns>
  <tableStyleInfo name="TableStyleLight9" showFirstColumn="0" showLastColumn="0" showRowStripes="1" showColumnStripes="0"/>
</table>
</file>

<file path=xl/tables/table2.xml><?xml version="1.0" encoding="utf-8"?>
<table xmlns="http://schemas.openxmlformats.org/spreadsheetml/2006/main" id="1" name="Table1" displayName="Table1" ref="C1:C6" totalsRowShown="0">
  <autoFilter ref="C1:C6"/>
  <tableColumns count="1">
    <tableColumn id="1" name="Regioonid"/>
  </tableColumns>
  <tableStyleInfo name="TableStyleLight9" showFirstColumn="0" showLastColumn="0" showRowStripes="1" showColumnStripes="0"/>
</table>
</file>

<file path=xl/tables/table3.xml><?xml version="1.0" encoding="utf-8"?>
<table xmlns="http://schemas.openxmlformats.org/spreadsheetml/2006/main" id="2" name="Kontaktid" displayName="Kontaktid" ref="A1:F19" totalsRowShown="0">
  <autoFilter ref="A1:F19"/>
  <sortState ref="A2:E17">
    <sortCondition descending="1" ref="A1:A17"/>
  </sortState>
  <tableColumns count="6">
    <tableColumn id="1" name="Regioon"/>
    <tableColumn id="2" name="Jrk"/>
    <tableColumn id="3" name="Isik"/>
    <tableColumn id="4" name="Telefon"/>
    <tableColumn id="5" name="Epost"/>
    <tableColumn id="6" name="Otsing" dataDxfId="44">
      <calculatedColumnFormula>Kontaktid[[#This Row],[Regioon]]&amp;Kontaktid[[#This Row],[Jrk]]</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alle.kontaktne@eesti.ee"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L38"/>
  <sheetViews>
    <sheetView showGridLines="0" showRowColHeaders="0" tabSelected="1" workbookViewId="0">
      <selection activeCell="C25" sqref="C25"/>
    </sheetView>
  </sheetViews>
  <sheetFormatPr defaultRowHeight="14.5" x14ac:dyDescent="0.35"/>
  <cols>
    <col min="1" max="1" width="3.08984375" customWidth="1"/>
    <col min="2" max="2" width="49.6328125" style="8" customWidth="1"/>
    <col min="3" max="3" width="45.81640625" style="8" customWidth="1"/>
    <col min="4" max="4" width="3.453125" style="8" customWidth="1"/>
    <col min="5" max="5" width="16.90625" style="8" customWidth="1"/>
    <col min="6" max="6" width="22.36328125" customWidth="1"/>
    <col min="7" max="7" width="16.453125" style="8" customWidth="1"/>
    <col min="8" max="8" width="5.453125" customWidth="1"/>
  </cols>
  <sheetData>
    <row r="1" spans="2:12" ht="10.5" customHeight="1" thickBot="1" x14ac:dyDescent="0.4">
      <c r="B1" s="10"/>
      <c r="C1" s="10"/>
      <c r="D1" s="10"/>
      <c r="E1" s="10"/>
    </row>
    <row r="2" spans="2:12" ht="36.5" thickBot="1" x14ac:dyDescent="0.4">
      <c r="B2" s="59"/>
      <c r="C2" s="124" t="s">
        <v>27</v>
      </c>
      <c r="D2" s="26"/>
      <c r="E2" s="27" t="s">
        <v>96</v>
      </c>
      <c r="F2" s="27" t="s">
        <v>94</v>
      </c>
      <c r="G2" s="93" t="s">
        <v>95</v>
      </c>
      <c r="H2" s="28"/>
    </row>
    <row r="3" spans="2:12" ht="10.5" customHeight="1" x14ac:dyDescent="0.35">
      <c r="C3" s="10"/>
      <c r="D3" s="10"/>
      <c r="E3" s="10"/>
    </row>
    <row r="4" spans="2:12" ht="8.25" customHeight="1" thickBot="1" x14ac:dyDescent="0.4">
      <c r="B4" s="11"/>
      <c r="C4" s="10"/>
      <c r="D4" s="10"/>
      <c r="E4" s="10"/>
    </row>
    <row r="5" spans="2:12" s="7" customFormat="1" ht="21" customHeight="1" thickBot="1" x14ac:dyDescent="0.4">
      <c r="B5" s="21" t="s">
        <v>43</v>
      </c>
      <c r="C5" s="116" t="s">
        <v>54</v>
      </c>
      <c r="D5" s="13"/>
      <c r="F5" s="64" t="s">
        <v>29</v>
      </c>
      <c r="G5" s="25"/>
    </row>
    <row r="6" spans="2:12" s="7" customFormat="1" ht="21" customHeight="1" thickBot="1" x14ac:dyDescent="0.4">
      <c r="B6" s="13"/>
      <c r="C6" s="13"/>
      <c r="D6" s="13"/>
      <c r="E6" s="12" t="s">
        <v>28</v>
      </c>
      <c r="G6" s="16" t="s">
        <v>30</v>
      </c>
      <c r="K6" s="17"/>
    </row>
    <row r="7" spans="2:12" s="7" customFormat="1" ht="21" customHeight="1" thickBot="1" x14ac:dyDescent="0.4">
      <c r="B7" s="170" t="s">
        <v>40</v>
      </c>
      <c r="C7" s="170"/>
      <c r="D7" s="12"/>
      <c r="E7" s="24">
        <f>COUNTIF(LAHIKONTAKTSED!$AI:$AI, TRUE)</f>
        <v>0</v>
      </c>
      <c r="G7" s="23" t="str">
        <f>IF(E7=0, "TÄITMATA!", IF(G10&gt;0,"Vigane","Korras"))</f>
        <v>TÄITMATA!</v>
      </c>
      <c r="K7" s="17"/>
    </row>
    <row r="8" spans="2:12" s="7" customFormat="1" ht="21" customHeight="1" thickBot="1" x14ac:dyDescent="0.4">
      <c r="B8" s="118" t="s">
        <v>44</v>
      </c>
      <c r="C8" s="119" t="s">
        <v>47</v>
      </c>
      <c r="D8" s="14"/>
      <c r="J8" s="17"/>
      <c r="K8" s="17"/>
      <c r="L8" s="17"/>
    </row>
    <row r="9" spans="2:12" s="7" customFormat="1" ht="21" customHeight="1" thickBot="1" x14ac:dyDescent="0.4">
      <c r="B9" s="118" t="s">
        <v>45</v>
      </c>
      <c r="C9" s="119" t="s">
        <v>47</v>
      </c>
      <c r="D9" s="14"/>
      <c r="E9" s="16" t="s">
        <v>233</v>
      </c>
      <c r="F9" s="16" t="s">
        <v>234</v>
      </c>
      <c r="G9" s="16" t="s">
        <v>31</v>
      </c>
      <c r="K9" s="17"/>
      <c r="L9" s="16"/>
    </row>
    <row r="10" spans="2:12" s="7" customFormat="1" ht="21" customHeight="1" thickBot="1" x14ac:dyDescent="0.4">
      <c r="B10" s="118" t="s">
        <v>46</v>
      </c>
      <c r="C10" s="119" t="s">
        <v>47</v>
      </c>
      <c r="D10" s="14"/>
      <c r="E10" s="23">
        <f>COUNTIF(LAHIKONTAKTSED!$AN:$AN, TRUE)</f>
        <v>0</v>
      </c>
      <c r="F10" s="24">
        <f>COUNTIF(LAHIKONTAKTSED!$AM:$AM, TRUE)</f>
        <v>0</v>
      </c>
      <c r="G10" s="23">
        <f ca="1">COUNTIF(LAHIKONTAKTSED!$AL:$AL, "&gt;0")</f>
        <v>0</v>
      </c>
      <c r="K10" s="17"/>
      <c r="L10" s="17"/>
    </row>
    <row r="11" spans="2:12" s="7" customFormat="1" ht="21" customHeight="1" thickBot="1" x14ac:dyDescent="0.4">
      <c r="B11" s="117" t="s">
        <v>35</v>
      </c>
      <c r="C11" s="119" t="s">
        <v>48</v>
      </c>
      <c r="D11" s="14"/>
      <c r="J11" s="22"/>
      <c r="K11" s="17"/>
      <c r="L11" s="22"/>
    </row>
    <row r="12" spans="2:12" s="7" customFormat="1" ht="21" customHeight="1" thickBot="1" x14ac:dyDescent="0.4">
      <c r="B12" s="117" t="s">
        <v>36</v>
      </c>
      <c r="C12" s="119" t="s">
        <v>49</v>
      </c>
      <c r="D12" s="14"/>
      <c r="E12" s="74" t="s">
        <v>60</v>
      </c>
      <c r="G12" s="19"/>
      <c r="K12" s="17"/>
    </row>
    <row r="13" spans="2:12" s="7" customFormat="1" ht="21" customHeight="1" thickBot="1" x14ac:dyDescent="0.4">
      <c r="B13" s="117" t="s">
        <v>37</v>
      </c>
      <c r="C13" s="119" t="s">
        <v>50</v>
      </c>
      <c r="D13" s="14"/>
      <c r="E13" s="60" t="s">
        <v>67</v>
      </c>
      <c r="F13" s="19"/>
      <c r="G13" s="19"/>
      <c r="K13" s="17"/>
    </row>
    <row r="14" spans="2:12" s="7" customFormat="1" ht="12.75" customHeight="1" thickBot="1" x14ac:dyDescent="0.4">
      <c r="B14" s="20"/>
      <c r="C14" s="20"/>
      <c r="D14" s="13"/>
      <c r="E14" s="65" t="s">
        <v>61</v>
      </c>
      <c r="F14" s="65" t="s">
        <v>62</v>
      </c>
      <c r="G14" s="65" t="s">
        <v>0</v>
      </c>
    </row>
    <row r="15" spans="2:12" s="7" customFormat="1" ht="21" customHeight="1" thickBot="1" x14ac:dyDescent="0.4">
      <c r="B15" s="170" t="s">
        <v>41</v>
      </c>
      <c r="C15" s="170"/>
      <c r="D15" s="12"/>
      <c r="E15" s="62" t="s">
        <v>26</v>
      </c>
      <c r="F15" s="63" t="str">
        <f>TerviseametiInspektor</f>
        <v>Terviseameti Inspektor</v>
      </c>
      <c r="G15" s="94" t="str">
        <f>TerviseametiInspektoriIsikukood</f>
        <v>Isikukood</v>
      </c>
    </row>
    <row r="16" spans="2:12" s="7" customFormat="1" ht="21" customHeight="1" thickBot="1" x14ac:dyDescent="0.4">
      <c r="B16" s="117" t="s">
        <v>32</v>
      </c>
      <c r="C16" s="119" t="s">
        <v>1</v>
      </c>
      <c r="D16" s="14"/>
      <c r="E16" s="70" t="s">
        <v>26</v>
      </c>
      <c r="F16" s="71"/>
      <c r="G16" s="95"/>
    </row>
    <row r="17" spans="2:7" s="7" customFormat="1" ht="21" customHeight="1" thickBot="1" x14ac:dyDescent="0.4">
      <c r="B17" s="117" t="s">
        <v>33</v>
      </c>
      <c r="C17" s="120" t="s">
        <v>53</v>
      </c>
      <c r="D17" s="14"/>
      <c r="E17" s="130" t="s">
        <v>26</v>
      </c>
      <c r="F17" s="71"/>
      <c r="G17" s="95"/>
    </row>
    <row r="18" spans="2:7" s="7" customFormat="1" ht="21" customHeight="1" thickBot="1" x14ac:dyDescent="0.4">
      <c r="B18" s="117" t="s">
        <v>34</v>
      </c>
      <c r="C18" s="121" t="s">
        <v>139</v>
      </c>
      <c r="D18" s="14"/>
      <c r="E18" s="131" t="s">
        <v>26</v>
      </c>
      <c r="F18" s="125"/>
      <c r="G18" s="96"/>
    </row>
    <row r="19" spans="2:7" s="7" customFormat="1" ht="21" customHeight="1" x14ac:dyDescent="0.35">
      <c r="B19" s="20"/>
      <c r="C19" s="20"/>
      <c r="D19" s="13"/>
      <c r="E19" s="61"/>
      <c r="F19" s="19"/>
      <c r="G19" s="13"/>
    </row>
    <row r="20" spans="2:7" s="7" customFormat="1" ht="21" customHeight="1" thickBot="1" x14ac:dyDescent="0.4">
      <c r="B20" s="170" t="s">
        <v>42</v>
      </c>
      <c r="C20" s="170"/>
      <c r="D20" s="12"/>
      <c r="E20" s="60" t="s">
        <v>63</v>
      </c>
      <c r="F20" s="19"/>
      <c r="G20" s="13"/>
    </row>
    <row r="21" spans="2:7" s="7" customFormat="1" ht="21" customHeight="1" thickBot="1" x14ac:dyDescent="0.4">
      <c r="B21" s="117" t="s">
        <v>170</v>
      </c>
      <c r="C21" s="122" t="s">
        <v>177</v>
      </c>
      <c r="D21" s="12"/>
      <c r="E21" s="67" t="str">
        <f>TerviseametiInspektor</f>
        <v>Terviseameti Inspektor</v>
      </c>
      <c r="F21" s="19"/>
      <c r="G21" s="13"/>
    </row>
    <row r="22" spans="2:7" s="7" customFormat="1" ht="21" customHeight="1" thickBot="1" x14ac:dyDescent="0.4">
      <c r="B22" s="117" t="s">
        <v>171</v>
      </c>
      <c r="C22" s="162" t="str">
        <f>IF(AND(KokkupuuteKp&lt;&gt;"", NOT(ISERROR(DATE(DAY(KokkupuuteKp), MONTH(KokkupuuteKp), YEAR(KokkupuuteKp)))) ), KokkupuuteKp + 1, "(arvutatakse automaatselt, kokkupuude +1p)")</f>
        <v>(arvutatakse automaatselt, kokkupuude +1p)</v>
      </c>
      <c r="D22" s="14"/>
      <c r="E22" s="69" t="str">
        <f>HYPERLINK("mailto://"&amp;TerviseametiInspektoriEpost,TerviseametiInspektoriEpost)</f>
        <v xml:space="preserve"> eesnimi.perekonnanimi@terviseamet.ee</v>
      </c>
      <c r="F22" s="19"/>
      <c r="G22" s="13"/>
    </row>
    <row r="23" spans="2:7" s="7" customFormat="1" ht="21" customHeight="1" thickBot="1" x14ac:dyDescent="0.4">
      <c r="B23" s="117" t="s">
        <v>38</v>
      </c>
      <c r="C23" s="162" t="str">
        <f>IF(AND(KokkupuuteKp&lt;&gt;"", NOT(ISERROR(DATE(DAY(KokkupuuteKp), MONTH(KokkupuuteKp), YEAR(KokkupuuteKp)))) ), KokkupuuteKp + 10, "(arvutatakse automaatselt, kokkupuude +10p)")</f>
        <v>(arvutatakse automaatselt, kokkupuude +10p)</v>
      </c>
      <c r="D23" s="14"/>
      <c r="E23" s="69"/>
      <c r="F23" s="19"/>
      <c r="G23" s="13"/>
    </row>
    <row r="24" spans="2:7" s="7" customFormat="1" ht="9" customHeight="1" thickBot="1" x14ac:dyDescent="0.4">
      <c r="B24" s="13"/>
      <c r="C24" s="13"/>
      <c r="D24" s="13"/>
      <c r="E24" s="60" t="s">
        <v>64</v>
      </c>
      <c r="F24"/>
      <c r="G24" s="8"/>
    </row>
    <row r="25" spans="2:7" s="7" customFormat="1" ht="21" customHeight="1" thickBot="1" x14ac:dyDescent="0.4">
      <c r="B25" s="123" t="s">
        <v>121</v>
      </c>
      <c r="C25" s="115" t="s">
        <v>176</v>
      </c>
      <c r="D25" s="14"/>
      <c r="E25" s="65" t="s">
        <v>62</v>
      </c>
      <c r="F25" s="65" t="s">
        <v>65</v>
      </c>
      <c r="G25" s="65" t="s">
        <v>66</v>
      </c>
    </row>
    <row r="26" spans="2:7" s="7" customFormat="1" ht="21" customHeight="1" thickBot="1" x14ac:dyDescent="0.4">
      <c r="B26" s="123" t="s">
        <v>73</v>
      </c>
      <c r="C26" s="115" t="s">
        <v>69</v>
      </c>
      <c r="D26" s="14"/>
      <c r="E26" s="68" t="str">
        <f>IFERROR(INDEX(Kontaktid[Isik],MATCH(TerviseametiRegioon&amp;1,Kontaktid[Otsing],0)),"")</f>
        <v>Terviseameti nr</v>
      </c>
      <c r="F26" s="73">
        <f>IFERROR(INDEX(Kontaktid[Telefon],MATCH(TerviseametiRegioon&amp;1,Kontaktid[Otsing],0)),"")</f>
        <v>7943500</v>
      </c>
      <c r="G26" s="169" t="str">
        <f>IFERROR(INDEX(Kontaktid[Epost],MATCH(TerviseametiRegioon&amp;1,Kontaktid[Otsing],0)),"")</f>
        <v>info@terviseamet.ee</v>
      </c>
    </row>
    <row r="27" spans="2:7" s="7" customFormat="1" ht="21" customHeight="1" thickBot="1" x14ac:dyDescent="0.4">
      <c r="B27" s="123" t="s">
        <v>74</v>
      </c>
      <c r="C27" s="115" t="s">
        <v>0</v>
      </c>
      <c r="D27" s="14"/>
      <c r="E27" s="68" t="str">
        <f>IFERROR(INDEX(Kontaktid[Isik],MATCH(TerviseametiRegioon&amp;2,Kontaktid[Otsing],0)),"")</f>
        <v/>
      </c>
      <c r="F27" s="73" t="str">
        <f>IFERROR(INDEX(Kontaktid[Telefon],MATCH(TerviseametiRegioon&amp;2,Kontaktid[Otsing],0)),"")</f>
        <v/>
      </c>
      <c r="G27" s="169" t="str">
        <f>IFERROR(INDEX(Kontaktid[Epost],MATCH(TerviseametiRegioon&amp;2,Kontaktid[Otsing],0)),"")</f>
        <v/>
      </c>
    </row>
    <row r="28" spans="2:7" s="7" customFormat="1" ht="21" customHeight="1" thickBot="1" x14ac:dyDescent="0.4">
      <c r="B28" s="123" t="s">
        <v>75</v>
      </c>
      <c r="C28" s="115" t="s">
        <v>261</v>
      </c>
      <c r="D28" s="14"/>
      <c r="E28" s="68" t="str">
        <f>IFERROR(INDEX(Kontaktid[Isik],MATCH(TerviseametiRegioon&amp;3,Kontaktid[Otsing],0)),"")</f>
        <v/>
      </c>
      <c r="F28" s="73" t="str">
        <f>IFERROR(INDEX(Kontaktid[Telefon],MATCH(TerviseametiRegioon&amp;3,Kontaktid[Otsing],0)),"")</f>
        <v/>
      </c>
      <c r="G28" s="169" t="str">
        <f>IFERROR(INDEX(Kontaktid[Epost],MATCH(TerviseametiRegioon&amp;3,Kontaktid[Otsing],0)),"")</f>
        <v/>
      </c>
    </row>
    <row r="29" spans="2:7" ht="15.5" x14ac:dyDescent="0.35">
      <c r="D29" s="15"/>
      <c r="E29" s="68" t="str">
        <f>IFERROR(INDEX(Kontaktid[Isik],MATCH(TerviseametiRegioon&amp;4,Kontaktid[Otsing],0)),"")</f>
        <v/>
      </c>
      <c r="F29" s="73" t="str">
        <f>IFERROR(INDEX(Kontaktid[Telefon],MATCH(TerviseametiRegioon&amp;4,Kontaktid[Otsing],0)),"")</f>
        <v/>
      </c>
      <c r="G29" s="169" t="str">
        <f>IFERROR(INDEX(Kontaktid[Epost],MATCH(TerviseametiRegioon&amp;4,Kontaktid[Otsing],0)),"")</f>
        <v/>
      </c>
    </row>
    <row r="30" spans="2:7" ht="21" customHeight="1" thickBot="1" x14ac:dyDescent="0.4">
      <c r="B30" s="10"/>
      <c r="C30" s="10"/>
      <c r="D30" s="10"/>
    </row>
    <row r="31" spans="2:7" ht="21" customHeight="1" thickTop="1" x14ac:dyDescent="0.35">
      <c r="B31" s="171" t="s">
        <v>39</v>
      </c>
      <c r="C31" s="172"/>
      <c r="D31" s="10"/>
    </row>
    <row r="32" spans="2:7" x14ac:dyDescent="0.35">
      <c r="B32" s="173"/>
      <c r="C32" s="174"/>
      <c r="D32" s="10"/>
    </row>
    <row r="33" spans="2:7" x14ac:dyDescent="0.35">
      <c r="B33" s="173"/>
      <c r="C33" s="174"/>
    </row>
    <row r="34" spans="2:7" ht="15.5" x14ac:dyDescent="0.35">
      <c r="B34" s="173"/>
      <c r="C34" s="174"/>
      <c r="E34" s="72"/>
      <c r="F34" s="68"/>
      <c r="G34" s="68"/>
    </row>
    <row r="35" spans="2:7" ht="15.5" x14ac:dyDescent="0.35">
      <c r="B35" s="173"/>
      <c r="C35" s="174"/>
      <c r="E35" s="68"/>
      <c r="F35" s="68"/>
      <c r="G35" s="68"/>
    </row>
    <row r="36" spans="2:7" ht="15.5" x14ac:dyDescent="0.35">
      <c r="B36" s="173"/>
      <c r="C36" s="174"/>
      <c r="E36" s="68"/>
      <c r="F36" s="68"/>
      <c r="G36" s="68"/>
    </row>
    <row r="37" spans="2:7" ht="56" customHeight="1" thickBot="1" x14ac:dyDescent="0.4">
      <c r="B37" s="175"/>
      <c r="C37" s="176"/>
      <c r="E37" s="66"/>
      <c r="F37" s="66"/>
      <c r="G37" s="66"/>
    </row>
    <row r="38" spans="2:7" ht="15" thickTop="1" x14ac:dyDescent="0.35"/>
  </sheetData>
  <sheetProtection sheet="1" objects="1" scenarios="1" selectLockedCells="1"/>
  <mergeCells count="4">
    <mergeCell ref="B7:C7"/>
    <mergeCell ref="B15:C15"/>
    <mergeCell ref="B20:C20"/>
    <mergeCell ref="B31:C37"/>
  </mergeCells>
  <conditionalFormatting sqref="G10">
    <cfRule type="cellIs" dxfId="103" priority="5" operator="greaterThan">
      <formula>0</formula>
    </cfRule>
  </conditionalFormatting>
  <conditionalFormatting sqref="G7">
    <cfRule type="containsText" dxfId="102" priority="1" stopIfTrue="1" operator="containsText" text="TÄITMATA!">
      <formula>NOT(ISERROR(SEARCH("TÄITMATA!",G7)))</formula>
    </cfRule>
    <cfRule type="cellIs" dxfId="101" priority="4" operator="equal">
      <formula>"Vigane"</formula>
    </cfRule>
  </conditionalFormatting>
  <conditionalFormatting sqref="C18">
    <cfRule type="expression" dxfId="100" priority="3">
      <formula>AND($W18=TRUE, C18="")</formula>
    </cfRule>
  </conditionalFormatting>
  <conditionalFormatting sqref="C18">
    <cfRule type="expression" dxfId="99" priority="2" stopIfTrue="1">
      <formula>AND(C18&lt;&gt;"",C18&lt;&gt;"Seotud haige isikukood", OR(NOT(ISNUMBER(C18)), C18 &gt; 63000000000, C18 &lt; 30000000000))</formula>
    </cfRule>
  </conditionalFormatting>
  <dataValidations count="2">
    <dataValidation type="whole" errorStyle="information" allowBlank="1" showErrorMessage="1" errorTitle="Sisestatud vigane isikukood!" error="_x000a_Palun sisestada korrektne Eesti isikukood või jätta andmeväli tühjaks._x000a__x000a_Juhul, kui tegemist on välisriigi kodanikuga, siis ignoreeri seda teadet." sqref="C18">
      <formula1>30000000000</formula1>
      <formula2>63000000000</formula2>
    </dataValidation>
    <dataValidation type="date" errorStyle="information" allowBlank="1" showErrorMessage="1" errorTitle="Sisestatud vigane kuupäev" error="_x000a_Sisesta kinnitatud haigega viimase kokkupuute kuupäev formaadis_x000a__x000a_PP.KK.AAAA_x000a_nt. 01.12.2020_x000a__x000a_Kontrolli, et kuupäev ei oleks liiga kauges minevikus või tulevikus._x000a_" sqref="C21">
      <formula1>TODAY()-14</formula1>
      <formula2>TODAY()+1</formula2>
    </dataValidation>
  </dataValidations>
  <pageMargins left="0.7" right="0.7" top="0.75" bottom="0.75" header="0.3" footer="0.3"/>
  <pageSetup orientation="portrait" r:id="rId1"/>
  <ignoredErrors>
    <ignoredError sqref="E26:E29 F26:F29 G26:G29 E22"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ErrorMessage="1" errorTitle="Terviseameti regioon" error="_x000a_Vali Terviseameti regioon, kes lähikontaktsetega tegeleb._x000a_" promptTitle="Vali regioon">
          <x14:formula1>
            <xm:f>Validation!$C$2:$C$6</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151"/>
  <sheetViews>
    <sheetView showGridLines="0" zoomScaleNormal="100" workbookViewId="0">
      <pane xSplit="4" ySplit="1" topLeftCell="E2" activePane="bottomRight" state="frozen"/>
      <selection pane="topRight" activeCell="E1" sqref="E1"/>
      <selection pane="bottomLeft" activeCell="A2" sqref="A2"/>
      <selection pane="bottomRight" activeCell="B191" sqref="B191"/>
    </sheetView>
  </sheetViews>
  <sheetFormatPr defaultRowHeight="14.5" x14ac:dyDescent="0.35"/>
  <cols>
    <col min="1" max="1" width="16.90625" style="2" customWidth="1"/>
    <col min="2" max="2" width="12.90625" style="29" bestFit="1" customWidth="1"/>
    <col min="3" max="3" width="21.54296875" style="30" customWidth="1"/>
    <col min="4" max="4" width="21.54296875" style="31" customWidth="1"/>
    <col min="5" max="5" width="15.36328125" style="160" customWidth="1"/>
    <col min="6" max="6" width="19.6328125" style="33" customWidth="1"/>
    <col min="7" max="7" width="24.36328125" style="31" customWidth="1"/>
    <col min="8" max="8" width="24.36328125" style="110" customWidth="1"/>
    <col min="9" max="9" width="18" style="30" customWidth="1"/>
    <col min="10" max="11" width="19.90625" style="31" customWidth="1"/>
    <col min="12" max="12" width="15.36328125" style="160" customWidth="1"/>
    <col min="13" max="13" width="20.6328125" style="33" customWidth="1"/>
    <col min="14" max="14" width="24.36328125" style="34" customWidth="1"/>
    <col min="15" max="15" width="30.90625" style="43" customWidth="1"/>
    <col min="16" max="16" width="31.90625" style="43" bestFit="1" customWidth="1"/>
    <col min="17" max="17" width="32.6328125" style="31" bestFit="1" customWidth="1"/>
    <col min="18" max="18" width="24.36328125" style="37" bestFit="1" customWidth="1"/>
    <col min="19" max="19" width="22.08984375" style="38" customWidth="1"/>
    <col min="20" max="20" width="22.08984375" style="134" customWidth="1"/>
    <col min="21" max="21" width="15.90625" style="135" bestFit="1" customWidth="1"/>
    <col min="22" max="22" width="20.453125" style="42" bestFit="1" customWidth="1"/>
    <col min="23" max="23" width="21.54296875" style="31" bestFit="1" customWidth="1"/>
    <col min="24" max="24" width="17" style="168" customWidth="1"/>
    <col min="25" max="25" width="3.6328125" hidden="1" customWidth="1"/>
    <col min="26" max="32" width="27.6328125" style="3" hidden="1" customWidth="1"/>
    <col min="33" max="34" width="9.08984375" hidden="1" customWidth="1"/>
    <col min="35" max="40" width="9.08984375" style="6" hidden="1" customWidth="1"/>
    <col min="41" max="41" width="9.08984375" hidden="1" customWidth="1"/>
  </cols>
  <sheetData>
    <row r="1" spans="1:41" s="1" customFormat="1" ht="62" x14ac:dyDescent="0.35">
      <c r="A1" s="2" t="s">
        <v>23</v>
      </c>
      <c r="B1" s="44" t="s">
        <v>25</v>
      </c>
      <c r="C1" s="45" t="s">
        <v>10</v>
      </c>
      <c r="D1" s="46" t="s">
        <v>11</v>
      </c>
      <c r="E1" s="142" t="s">
        <v>230</v>
      </c>
      <c r="F1" s="48" t="s">
        <v>231</v>
      </c>
      <c r="G1" s="50" t="s">
        <v>232</v>
      </c>
      <c r="H1" s="112" t="s">
        <v>131</v>
      </c>
      <c r="I1" s="161" t="s">
        <v>9</v>
      </c>
      <c r="J1" s="50" t="s">
        <v>56</v>
      </c>
      <c r="K1" s="50" t="s">
        <v>57</v>
      </c>
      <c r="L1" s="143" t="s">
        <v>229</v>
      </c>
      <c r="M1" s="51" t="s">
        <v>58</v>
      </c>
      <c r="N1" s="49" t="s">
        <v>59</v>
      </c>
      <c r="O1" s="52" t="s">
        <v>15</v>
      </c>
      <c r="P1" s="52" t="s">
        <v>68</v>
      </c>
      <c r="Q1" s="53" t="s">
        <v>16</v>
      </c>
      <c r="R1" s="54" t="s">
        <v>17</v>
      </c>
      <c r="S1" s="132" t="s">
        <v>172</v>
      </c>
      <c r="T1" s="55" t="s">
        <v>175</v>
      </c>
      <c r="U1" s="56" t="s">
        <v>18</v>
      </c>
      <c r="V1" s="57" t="s">
        <v>19</v>
      </c>
      <c r="W1" s="53" t="s">
        <v>20</v>
      </c>
      <c r="X1" s="152" t="s">
        <v>51</v>
      </c>
      <c r="Y1" s="2"/>
      <c r="Z1" s="75" t="s">
        <v>70</v>
      </c>
      <c r="AA1" s="75" t="s">
        <v>71</v>
      </c>
      <c r="AB1" s="75" t="s">
        <v>72</v>
      </c>
      <c r="AC1" s="75" t="s">
        <v>127</v>
      </c>
      <c r="AD1" s="75" t="s">
        <v>69</v>
      </c>
      <c r="AE1" s="75" t="s">
        <v>76</v>
      </c>
      <c r="AF1" s="75" t="s">
        <v>77</v>
      </c>
      <c r="AG1" s="18"/>
      <c r="AH1" s="18"/>
      <c r="AI1" s="4" t="s">
        <v>7</v>
      </c>
      <c r="AJ1" s="4" t="s">
        <v>140</v>
      </c>
      <c r="AK1" s="4" t="s">
        <v>8</v>
      </c>
      <c r="AL1" s="5" t="s">
        <v>21</v>
      </c>
      <c r="AM1" s="5" t="s">
        <v>24</v>
      </c>
      <c r="AN1" s="5" t="s">
        <v>22</v>
      </c>
    </row>
    <row r="2" spans="1:41" x14ac:dyDescent="0.35">
      <c r="A2" s="2" t="str">
        <f>IF(AI2,IF(AL2&gt;0, "Kokku " &amp; AL2 &amp; " viga!", IF(AN2 = TRUE, AN$1, IF(AM2 = TRUE, AM$1, "Puudulik"))),"")</f>
        <v/>
      </c>
      <c r="B2" s="29" t="str">
        <f>IF(AND($AJ2, AndmeteEsitamiseKP&lt;&gt;Kontroll!$B$3), AndmeteEsitamiseKP, "")</f>
        <v/>
      </c>
      <c r="O2" s="35" t="str">
        <f>IF(AND($AJ2, AsutuseNimi&lt;&gt;Kontroll!$O$3), AsutuseNimi, "")</f>
        <v/>
      </c>
      <c r="P2" s="35" t="str">
        <f>IF(AND($AJ2, AsutuseAadress&lt;&gt;Kontroll!$P$3), AsutuseAadress, "")</f>
        <v/>
      </c>
      <c r="Q2" s="36" t="str">
        <f>IF(AND($AJ2, AsutuseRyhm&lt;&gt;Kontroll!$Q$3), AsutuseRyhm, "")</f>
        <v/>
      </c>
      <c r="S2" s="38" t="str">
        <f>IF(AND($AJ2, KokkupuuteKp&lt;&gt;Kontroll!$S$3), KokkupuuteKp, "")</f>
        <v/>
      </c>
      <c r="T2" s="134" t="str">
        <f>IF(AND($S2&lt;&gt;"", NOT(ISERROR(DATE(YEAR($S2), MONTH($S2), DAY($S2)))) ), $S2 + 1, "")</f>
        <v/>
      </c>
      <c r="U2" s="135" t="str">
        <f>IF(AND($S2&lt;&gt;"", NOT(ISERROR(DATE(YEAR($S2), MONTH($S2), DAY($S2)))) ), $S2 + 10, "")</f>
        <v/>
      </c>
      <c r="V2" s="40" t="str">
        <f>IF(AND($AJ2, SeotudHaigeEesnimi&lt;&gt;Kontroll!$V$3), SeotudHaigeEesnimi, "")</f>
        <v/>
      </c>
      <c r="W2" s="36" t="str">
        <f>IF(AND($AJ2, SeotudHaigePerenimi&lt;&gt;Kontroll!$W$3), SeotudHaigePerenimi, "")</f>
        <v/>
      </c>
      <c r="X2" s="168" t="str">
        <f>IF(AND($AJ2, SeotudHaigeIsikukood&lt;&gt;Kontroll!$X$3), SeotudHaigeIsikukood, "")</f>
        <v/>
      </c>
      <c r="Z2" s="3" t="str">
        <f>IF(AND($AJ2, AndmeteEsitajaNimi&lt;&gt;Kontroll!$Z$3), AndmeteEsitajaNimi, "")</f>
        <v/>
      </c>
      <c r="AA2" s="3" t="str">
        <f>IF(AND($AJ2, AndmeteEsitajaEpost&lt;&gt;Kontroll!$AA$3), AndmeteEsitajaEpost, "")</f>
        <v/>
      </c>
      <c r="AB2" s="3" t="str">
        <f>IF(AND($AJ2, AndmeteEsitajaTelefon&lt;&gt;Kontroll!$AB$3), AndmeteEsitajaTelefon, "")</f>
        <v/>
      </c>
      <c r="AC2" s="3" t="str">
        <f>IF(AND($AJ2, TerviseametiRegioon&lt;&gt;Kontroll!$AC$3), TerviseametiRegioon, "")</f>
        <v/>
      </c>
      <c r="AD2" s="3" t="str">
        <f>IF(AND($AJ2, TerviseametiInspektor&lt;&gt;Kontroll!$AD$3), TerviseametiInspektor, "")</f>
        <v/>
      </c>
      <c r="AE2" s="3" t="str">
        <f>IF(AND($AJ2, TerviseametiInspektoriIsikukood&lt;&gt;Kontroll!$AE$3), TerviseametiInspektoriIsikukood, "")</f>
        <v/>
      </c>
      <c r="AF2" s="3" t="str">
        <f>IF(AND($AJ2, TerviseametiInspektoriEpost&lt;&gt;Kontroll!$AF$3), TerviseametiInspektoriEpost, "")</f>
        <v/>
      </c>
      <c r="AI2" s="6" t="b">
        <f>IFERROR(SUMPRODUCT(--($B2:$X2&lt;&gt;""))&lt;&gt;SUMPRODUCT(--(Kontroll!$B$2:$X$2&lt;&gt;"")),TRUE)</f>
        <v>0</v>
      </c>
      <c r="AJ2" s="6" t="b">
        <f>IFERROR(SUMPRODUCT(--($C2:$N2&lt;&gt;""))&lt;&gt;SUMPRODUCT(--(Kontroll!$C$2:$N$2&lt;&gt;"")),TRUE)</f>
        <v>0</v>
      </c>
      <c r="AK2" s="6" t="b">
        <f>IFERROR(AND(AI2,OR(SUMPRODUCT(--($J2:$N2&lt;&gt;""))&lt;&gt;0,AND($I2&lt;&gt;"Lähikontaktne",$I2&lt;&gt;""))),FALSE)</f>
        <v>0</v>
      </c>
      <c r="AL2" s="6">
        <f ca="1">COUNTIF(Andmekvaliteet!$B2:$X2, "=-2")</f>
        <v>0</v>
      </c>
      <c r="AM2" s="6" t="str">
        <f>IF($AI2, COUNTIF(Andmekvaliteet!$B2:$X2, "&lt;=-2") &lt;= 0, "")</f>
        <v/>
      </c>
      <c r="AN2" s="6" t="str">
        <f>IF($AI2, COUNTIF(Andmekvaliteet!$B2:$X2, "&lt;=-1") &lt;= 0, "")</f>
        <v/>
      </c>
      <c r="AO2" s="1"/>
    </row>
    <row r="3" spans="1:41" x14ac:dyDescent="0.35">
      <c r="A3" s="2" t="str">
        <f t="shared" ref="A3:A66" si="0">IF(AI3,IF(AL3&gt;0, "Kokku " &amp; AL3 &amp; " viga!", IF(AN3 = TRUE, AN$1, IF(AM3 = TRUE, AM$1, "Puudulik"))),"")</f>
        <v/>
      </c>
      <c r="B3" s="29" t="str">
        <f>IF(AND($AJ3, AndmeteEsitamiseKP&lt;&gt;Kontroll!$B$3), AndmeteEsitamiseKP, "")</f>
        <v/>
      </c>
      <c r="O3" s="35" t="str">
        <f>IF(AND($AJ3, AsutuseNimi&lt;&gt;Kontroll!$O$3), AsutuseNimi, "")</f>
        <v/>
      </c>
      <c r="P3" s="35" t="str">
        <f>IF(AND($AJ3, AsutuseAadress&lt;&gt;Kontroll!$P$3), AsutuseAadress, "")</f>
        <v/>
      </c>
      <c r="Q3" s="36" t="str">
        <f>IF(AND($AJ3, AsutuseRyhm&lt;&gt;Kontroll!$Q$3), AsutuseRyhm, "")</f>
        <v/>
      </c>
      <c r="S3" s="38" t="str">
        <f>IF(AND($AJ3, KokkupuuteKp&lt;&gt;Kontroll!$S$3), KokkupuuteKp, "")</f>
        <v/>
      </c>
      <c r="T3" s="134" t="str">
        <f t="shared" ref="T3:T66" si="1">IF(AND($S3&lt;&gt;"", NOT(ISERROR(DATE(YEAR($S3), MONTH($S3), DAY($S3)))) ), $S3 + 1, "")</f>
        <v/>
      </c>
      <c r="U3" s="135" t="str">
        <f t="shared" ref="U3:U66" si="2">IF(AND($S3&lt;&gt;"", NOT(ISERROR(DATE(YEAR($S3), MONTH($S3), DAY($S3)))) ), $S3 + 10, "")</f>
        <v/>
      </c>
      <c r="V3" s="40" t="str">
        <f>IF(AND($AJ3, SeotudHaigeEesnimi&lt;&gt;Kontroll!$V$3), SeotudHaigeEesnimi, "")</f>
        <v/>
      </c>
      <c r="W3" s="36" t="str">
        <f>IF(AND($AJ3, SeotudHaigePerenimi&lt;&gt;Kontroll!$W$3), SeotudHaigePerenimi, "")</f>
        <v/>
      </c>
      <c r="X3" s="168" t="str">
        <f>IF(AND($AJ3, SeotudHaigeIsikukood&lt;&gt;Kontroll!$X$3), SeotudHaigeIsikukood, "")</f>
        <v/>
      </c>
      <c r="Z3" s="3" t="str">
        <f>IF(AND($AJ3, AndmeteEsitajaNimi&lt;&gt;Kontroll!$Z$3), AndmeteEsitajaNimi, "")</f>
        <v/>
      </c>
      <c r="AA3" s="3" t="str">
        <f>IF(AND($AJ3, AndmeteEsitajaEpost&lt;&gt;Kontroll!$AA$3), AndmeteEsitajaEpost, "")</f>
        <v/>
      </c>
      <c r="AB3" s="3" t="str">
        <f>IF(AND($AJ3, AndmeteEsitajaTelefon&lt;&gt;Kontroll!$AB$3), AndmeteEsitajaTelefon, "")</f>
        <v/>
      </c>
      <c r="AC3" s="3" t="str">
        <f>IF(AND($AJ3, TerviseametiRegioon&lt;&gt;Kontroll!$AC$3), TerviseametiRegioon, "")</f>
        <v/>
      </c>
      <c r="AD3" s="3" t="str">
        <f>IF(AND($AJ3, TerviseametiInspektor&lt;&gt;Kontroll!$AD$3), TerviseametiInspektor, "")</f>
        <v/>
      </c>
      <c r="AE3" s="3" t="str">
        <f>IF(AND($AJ3, TerviseametiInspektoriIsikukood&lt;&gt;Kontroll!$AE$3), TerviseametiInspektoriIsikukood, "")</f>
        <v/>
      </c>
      <c r="AF3" s="3" t="str">
        <f>IF(AND($AJ3, TerviseametiInspektoriEpost&lt;&gt;Kontroll!$AF$3), TerviseametiInspektoriEpost, "")</f>
        <v/>
      </c>
      <c r="AI3" s="6" t="b">
        <f>IFERROR(SUMPRODUCT(--($B3:$X3&lt;&gt;""))&lt;&gt;SUMPRODUCT(--(Kontroll!$B$2:$X$2&lt;&gt;"")),TRUE)</f>
        <v>0</v>
      </c>
      <c r="AJ3" s="6" t="b">
        <f>IFERROR(SUMPRODUCT(--($C3:$N3&lt;&gt;""))&lt;&gt;SUMPRODUCT(--(Kontroll!$C$2:$N$2&lt;&gt;"")),TRUE)</f>
        <v>0</v>
      </c>
      <c r="AK3" s="6" t="b">
        <f t="shared" ref="AK3:AK66" si="3">IFERROR(AND(AI3,OR(SUMPRODUCT(--($J3:$N3&lt;&gt;""))&lt;&gt;0,AND($I3&lt;&gt;"Lähikontaktne",$I3&lt;&gt;""))),FALSE)</f>
        <v>0</v>
      </c>
      <c r="AL3" s="6">
        <f ca="1">COUNTIF(Andmekvaliteet!$B3:$X3, "=-2")</f>
        <v>0</v>
      </c>
      <c r="AM3" s="6" t="str">
        <f>IF($AI3, COUNTIF(Andmekvaliteet!$B3:$X3, "&lt;=-2") &lt;= 0, "")</f>
        <v/>
      </c>
      <c r="AN3" s="6" t="str">
        <f>IF($AI3, COUNTIF(Andmekvaliteet!$B3:$X3, "&lt;=-1") &lt;= 0, "")</f>
        <v/>
      </c>
      <c r="AO3" s="1"/>
    </row>
    <row r="4" spans="1:41" x14ac:dyDescent="0.35">
      <c r="A4" s="2" t="str">
        <f t="shared" si="0"/>
        <v/>
      </c>
      <c r="B4" s="29" t="str">
        <f>IF(AND($AJ4, AndmeteEsitamiseKP&lt;&gt;Kontroll!$B$3), AndmeteEsitamiseKP, "")</f>
        <v/>
      </c>
      <c r="O4" s="35" t="str">
        <f>IF(AND($AJ4, AsutuseNimi&lt;&gt;Kontroll!$O$3), AsutuseNimi, "")</f>
        <v/>
      </c>
      <c r="P4" s="35" t="str">
        <f>IF(AND($AJ4, AsutuseAadress&lt;&gt;Kontroll!$P$3), AsutuseAadress, "")</f>
        <v/>
      </c>
      <c r="Q4" s="36" t="str">
        <f>IF(AND($AJ4, AsutuseRyhm&lt;&gt;Kontroll!$Q$3), AsutuseRyhm, "")</f>
        <v/>
      </c>
      <c r="S4" s="38" t="str">
        <f>IF(AND($AJ4, KokkupuuteKp&lt;&gt;Kontroll!$S$3), KokkupuuteKp, "")</f>
        <v/>
      </c>
      <c r="T4" s="134" t="str">
        <f t="shared" si="1"/>
        <v/>
      </c>
      <c r="U4" s="135" t="str">
        <f t="shared" si="2"/>
        <v/>
      </c>
      <c r="V4" s="40" t="str">
        <f>IF(AND($AJ4, SeotudHaigeEesnimi&lt;&gt;Kontroll!$V$3), SeotudHaigeEesnimi, "")</f>
        <v/>
      </c>
      <c r="W4" s="36" t="str">
        <f>IF(AND($AJ4, SeotudHaigePerenimi&lt;&gt;Kontroll!$W$3), SeotudHaigePerenimi, "")</f>
        <v/>
      </c>
      <c r="X4" s="168" t="str">
        <f>IF(AND($AJ4, SeotudHaigeIsikukood&lt;&gt;Kontroll!$X$3), SeotudHaigeIsikukood, "")</f>
        <v/>
      </c>
      <c r="Z4" s="3" t="str">
        <f>IF(AND($AJ4, AndmeteEsitajaNimi&lt;&gt;Kontroll!$Z$3), AndmeteEsitajaNimi, "")</f>
        <v/>
      </c>
      <c r="AA4" s="3" t="str">
        <f>IF(AND($AJ4, AndmeteEsitajaEpost&lt;&gt;Kontroll!$AA$3), AndmeteEsitajaEpost, "")</f>
        <v/>
      </c>
      <c r="AB4" s="3" t="str">
        <f>IF(AND($AJ4, AndmeteEsitajaTelefon&lt;&gt;Kontroll!$AB$3), AndmeteEsitajaTelefon, "")</f>
        <v/>
      </c>
      <c r="AC4" s="3" t="str">
        <f>IF(AND($AJ4, TerviseametiRegioon&lt;&gt;Kontroll!$AC$3), TerviseametiRegioon, "")</f>
        <v/>
      </c>
      <c r="AD4" s="3" t="str">
        <f>IF(AND($AJ4, TerviseametiInspektor&lt;&gt;Kontroll!$AD$3), TerviseametiInspektor, "")</f>
        <v/>
      </c>
      <c r="AE4" s="3" t="str">
        <f>IF(AND($AJ4, TerviseametiInspektoriIsikukood&lt;&gt;Kontroll!$AE$3), TerviseametiInspektoriIsikukood, "")</f>
        <v/>
      </c>
      <c r="AF4" s="3" t="str">
        <f>IF(AND($AJ4, TerviseametiInspektoriEpost&lt;&gt;Kontroll!$AF$3), TerviseametiInspektoriEpost, "")</f>
        <v/>
      </c>
      <c r="AI4" s="6" t="b">
        <f>IFERROR(SUMPRODUCT(--($B4:$X4&lt;&gt;""))&lt;&gt;SUMPRODUCT(--(Kontroll!$B$2:$X$2&lt;&gt;"")),TRUE)</f>
        <v>0</v>
      </c>
      <c r="AJ4" s="6" t="b">
        <f>IFERROR(SUMPRODUCT(--($C4:$N4&lt;&gt;""))&lt;&gt;SUMPRODUCT(--(Kontroll!$C$2:$N$2&lt;&gt;"")),TRUE)</f>
        <v>0</v>
      </c>
      <c r="AK4" s="6" t="b">
        <f t="shared" si="3"/>
        <v>0</v>
      </c>
      <c r="AL4" s="6">
        <f ca="1">COUNTIF(Andmekvaliteet!$B4:$X4, "=-2")</f>
        <v>0</v>
      </c>
      <c r="AM4" s="6" t="str">
        <f>IF($AI4, COUNTIF(Andmekvaliteet!$B4:$X4, "&lt;=-2") &lt;= 0, "")</f>
        <v/>
      </c>
      <c r="AN4" s="6" t="str">
        <f>IF($AI4, COUNTIF(Andmekvaliteet!$B4:$X4, "&lt;=-1") &lt;= 0, "")</f>
        <v/>
      </c>
      <c r="AO4" s="1"/>
    </row>
    <row r="5" spans="1:41" x14ac:dyDescent="0.35">
      <c r="A5" s="2" t="str">
        <f t="shared" si="0"/>
        <v/>
      </c>
      <c r="B5" s="29" t="str">
        <f>IF(AND($AJ5, AndmeteEsitamiseKP&lt;&gt;Kontroll!$B$3), AndmeteEsitamiseKP, "")</f>
        <v/>
      </c>
      <c r="O5" s="35" t="str">
        <f>IF(AND($AJ5, AsutuseNimi&lt;&gt;Kontroll!$O$3), AsutuseNimi, "")</f>
        <v/>
      </c>
      <c r="P5" s="35" t="str">
        <f>IF(AND($AJ5, AsutuseAadress&lt;&gt;Kontroll!$P$3), AsutuseAadress, "")</f>
        <v/>
      </c>
      <c r="Q5" s="36" t="str">
        <f>IF(AND($AJ5, AsutuseRyhm&lt;&gt;Kontroll!$Q$3), AsutuseRyhm, "")</f>
        <v/>
      </c>
      <c r="S5" s="38" t="str">
        <f>IF(AND($AJ5, KokkupuuteKp&lt;&gt;Kontroll!$S$3), KokkupuuteKp, "")</f>
        <v/>
      </c>
      <c r="T5" s="134" t="str">
        <f t="shared" si="1"/>
        <v/>
      </c>
      <c r="U5" s="135" t="str">
        <f t="shared" si="2"/>
        <v/>
      </c>
      <c r="V5" s="40" t="str">
        <f>IF(AND($AJ5, SeotudHaigeEesnimi&lt;&gt;Kontroll!$V$3), SeotudHaigeEesnimi, "")</f>
        <v/>
      </c>
      <c r="W5" s="36" t="str">
        <f>IF(AND($AJ5, SeotudHaigePerenimi&lt;&gt;Kontroll!$W$3), SeotudHaigePerenimi, "")</f>
        <v/>
      </c>
      <c r="X5" s="168" t="str">
        <f>IF(AND($AJ5, SeotudHaigeIsikukood&lt;&gt;Kontroll!$X$3), SeotudHaigeIsikukood, "")</f>
        <v/>
      </c>
      <c r="Z5" s="3" t="str">
        <f>IF(AND($AJ5, AndmeteEsitajaNimi&lt;&gt;Kontroll!$Z$3), AndmeteEsitajaNimi, "")</f>
        <v/>
      </c>
      <c r="AA5" s="3" t="str">
        <f>IF(AND($AJ5, AndmeteEsitajaEpost&lt;&gt;Kontroll!$AA$3), AndmeteEsitajaEpost, "")</f>
        <v/>
      </c>
      <c r="AB5" s="3" t="str">
        <f>IF(AND($AJ5, AndmeteEsitajaTelefon&lt;&gt;Kontroll!$AB$3), AndmeteEsitajaTelefon, "")</f>
        <v/>
      </c>
      <c r="AC5" s="3" t="str">
        <f>IF(AND($AJ5, TerviseametiRegioon&lt;&gt;Kontroll!$AC$3), TerviseametiRegioon, "")</f>
        <v/>
      </c>
      <c r="AD5" s="3" t="str">
        <f>IF(AND($AJ5, TerviseametiInspektor&lt;&gt;Kontroll!$AD$3), TerviseametiInspektor, "")</f>
        <v/>
      </c>
      <c r="AE5" s="3" t="str">
        <f>IF(AND($AJ5, TerviseametiInspektoriIsikukood&lt;&gt;Kontroll!$AE$3), TerviseametiInspektoriIsikukood, "")</f>
        <v/>
      </c>
      <c r="AF5" s="3" t="str">
        <f>IF(AND($AJ5, TerviseametiInspektoriEpost&lt;&gt;Kontroll!$AF$3), TerviseametiInspektoriEpost, "")</f>
        <v/>
      </c>
      <c r="AI5" s="6" t="b">
        <f>IFERROR(SUMPRODUCT(--($B5:$X5&lt;&gt;""))&lt;&gt;SUMPRODUCT(--(Kontroll!$B$2:$X$2&lt;&gt;"")),TRUE)</f>
        <v>0</v>
      </c>
      <c r="AJ5" s="6" t="b">
        <f>IFERROR(SUMPRODUCT(--($C5:$N5&lt;&gt;""))&lt;&gt;SUMPRODUCT(--(Kontroll!$C$2:$N$2&lt;&gt;"")),TRUE)</f>
        <v>0</v>
      </c>
      <c r="AK5" s="6" t="b">
        <f t="shared" si="3"/>
        <v>0</v>
      </c>
      <c r="AL5" s="6">
        <f ca="1">COUNTIF(Andmekvaliteet!$B5:$X5, "=-2")</f>
        <v>0</v>
      </c>
      <c r="AM5" s="6" t="str">
        <f>IF($AI5, COUNTIF(Andmekvaliteet!$B5:$X5, "&lt;=-2") &lt;= 0, "")</f>
        <v/>
      </c>
      <c r="AN5" s="6" t="str">
        <f>IF($AI5, COUNTIF(Andmekvaliteet!$B5:$X5, "&lt;=-1") &lt;= 0, "")</f>
        <v/>
      </c>
      <c r="AO5" s="1"/>
    </row>
    <row r="6" spans="1:41" x14ac:dyDescent="0.35">
      <c r="A6" s="2" t="str">
        <f t="shared" si="0"/>
        <v/>
      </c>
      <c r="B6" s="29" t="str">
        <f>IF(AND($AJ6, AndmeteEsitamiseKP&lt;&gt;Kontroll!$B$3), AndmeteEsitamiseKP, "")</f>
        <v/>
      </c>
      <c r="O6" s="35" t="str">
        <f>IF(AND($AJ6, AsutuseNimi&lt;&gt;Kontroll!$O$3), AsutuseNimi, "")</f>
        <v/>
      </c>
      <c r="P6" s="35" t="str">
        <f>IF(AND($AJ6, AsutuseAadress&lt;&gt;Kontroll!$P$3), AsutuseAadress, "")</f>
        <v/>
      </c>
      <c r="Q6" s="36" t="str">
        <f>IF(AND($AJ6, AsutuseRyhm&lt;&gt;Kontroll!$Q$3), AsutuseRyhm, "")</f>
        <v/>
      </c>
      <c r="S6" s="38" t="str">
        <f>IF(AND($AJ6, KokkupuuteKp&lt;&gt;Kontroll!$S$3), KokkupuuteKp, "")</f>
        <v/>
      </c>
      <c r="T6" s="134" t="str">
        <f t="shared" si="1"/>
        <v/>
      </c>
      <c r="U6" s="135" t="str">
        <f t="shared" si="2"/>
        <v/>
      </c>
      <c r="V6" s="40" t="str">
        <f>IF(AND($AJ6, SeotudHaigeEesnimi&lt;&gt;Kontroll!$V$3), SeotudHaigeEesnimi, "")</f>
        <v/>
      </c>
      <c r="W6" s="36" t="str">
        <f>IF(AND($AJ6, SeotudHaigePerenimi&lt;&gt;Kontroll!$W$3), SeotudHaigePerenimi, "")</f>
        <v/>
      </c>
      <c r="X6" s="168" t="str">
        <f>IF(AND($AJ6, SeotudHaigeIsikukood&lt;&gt;Kontroll!$X$3), SeotudHaigeIsikukood, "")</f>
        <v/>
      </c>
      <c r="Z6" s="3" t="str">
        <f>IF(AND($AJ6, AndmeteEsitajaNimi&lt;&gt;Kontroll!$Z$3), AndmeteEsitajaNimi, "")</f>
        <v/>
      </c>
      <c r="AA6" s="3" t="str">
        <f>IF(AND($AJ6, AndmeteEsitajaEpost&lt;&gt;Kontroll!$AA$3), AndmeteEsitajaEpost, "")</f>
        <v/>
      </c>
      <c r="AB6" s="3" t="str">
        <f>IF(AND($AJ6, AndmeteEsitajaTelefon&lt;&gt;Kontroll!$AB$3), AndmeteEsitajaTelefon, "")</f>
        <v/>
      </c>
      <c r="AC6" s="3" t="str">
        <f>IF(AND($AJ6, TerviseametiRegioon&lt;&gt;Kontroll!$AC$3), TerviseametiRegioon, "")</f>
        <v/>
      </c>
      <c r="AD6" s="3" t="str">
        <f>IF(AND($AJ6, TerviseametiInspektor&lt;&gt;Kontroll!$AD$3), TerviseametiInspektor, "")</f>
        <v/>
      </c>
      <c r="AE6" s="3" t="str">
        <f>IF(AND($AJ6, TerviseametiInspektoriIsikukood&lt;&gt;Kontroll!$AE$3), TerviseametiInspektoriIsikukood, "")</f>
        <v/>
      </c>
      <c r="AF6" s="3" t="str">
        <f>IF(AND($AJ6, TerviseametiInspektoriEpost&lt;&gt;Kontroll!$AF$3), TerviseametiInspektoriEpost, "")</f>
        <v/>
      </c>
      <c r="AI6" s="6" t="b">
        <f>IFERROR(SUMPRODUCT(--($B6:$X6&lt;&gt;""))&lt;&gt;SUMPRODUCT(--(Kontroll!$B$2:$X$2&lt;&gt;"")),TRUE)</f>
        <v>0</v>
      </c>
      <c r="AJ6" s="6" t="b">
        <f>IFERROR(SUMPRODUCT(--($C6:$N6&lt;&gt;""))&lt;&gt;SUMPRODUCT(--(Kontroll!$C$2:$N$2&lt;&gt;"")),TRUE)</f>
        <v>0</v>
      </c>
      <c r="AK6" s="6" t="b">
        <f t="shared" si="3"/>
        <v>0</v>
      </c>
      <c r="AL6" s="6">
        <f ca="1">COUNTIF(Andmekvaliteet!$B6:$X6, "=-2")</f>
        <v>0</v>
      </c>
      <c r="AM6" s="6" t="str">
        <f>IF($AI6, COUNTIF(Andmekvaliteet!$B6:$X6, "&lt;=-2") &lt;= 0, "")</f>
        <v/>
      </c>
      <c r="AN6" s="6" t="str">
        <f>IF($AI6, COUNTIF(Andmekvaliteet!$B6:$X6, "&lt;=-1") &lt;= 0, "")</f>
        <v/>
      </c>
      <c r="AO6" s="1"/>
    </row>
    <row r="7" spans="1:41" x14ac:dyDescent="0.35">
      <c r="A7" s="2" t="str">
        <f t="shared" si="0"/>
        <v/>
      </c>
      <c r="B7" s="29" t="str">
        <f>IF(AND($AJ7, AndmeteEsitamiseKP&lt;&gt;Kontroll!$B$3), AndmeteEsitamiseKP, "")</f>
        <v/>
      </c>
      <c r="O7" s="35" t="str">
        <f>IF(AND($AJ7, AsutuseNimi&lt;&gt;Kontroll!$O$3), AsutuseNimi, "")</f>
        <v/>
      </c>
      <c r="P7" s="35" t="str">
        <f>IF(AND($AJ7, AsutuseAadress&lt;&gt;Kontroll!$P$3), AsutuseAadress, "")</f>
        <v/>
      </c>
      <c r="Q7" s="36" t="str">
        <f>IF(AND($AJ7, AsutuseRyhm&lt;&gt;Kontroll!$Q$3), AsutuseRyhm, "")</f>
        <v/>
      </c>
      <c r="S7" s="38" t="str">
        <f>IF(AND($AJ7, KokkupuuteKp&lt;&gt;Kontroll!$S$3), KokkupuuteKp, "")</f>
        <v/>
      </c>
      <c r="T7" s="134" t="str">
        <f t="shared" si="1"/>
        <v/>
      </c>
      <c r="U7" s="135" t="str">
        <f t="shared" si="2"/>
        <v/>
      </c>
      <c r="V7" s="40" t="str">
        <f>IF(AND($AJ7, SeotudHaigeEesnimi&lt;&gt;Kontroll!$V$3), SeotudHaigeEesnimi, "")</f>
        <v/>
      </c>
      <c r="W7" s="36" t="str">
        <f>IF(AND($AJ7, SeotudHaigePerenimi&lt;&gt;Kontroll!$W$3), SeotudHaigePerenimi, "")</f>
        <v/>
      </c>
      <c r="X7" s="168" t="str">
        <f>IF(AND($AJ7, SeotudHaigeIsikukood&lt;&gt;Kontroll!$X$3), SeotudHaigeIsikukood, "")</f>
        <v/>
      </c>
      <c r="Z7" s="3" t="str">
        <f>IF(AND($AJ7, AndmeteEsitajaNimi&lt;&gt;Kontroll!$Z$3), AndmeteEsitajaNimi, "")</f>
        <v/>
      </c>
      <c r="AA7" s="3" t="str">
        <f>IF(AND($AJ7, AndmeteEsitajaEpost&lt;&gt;Kontroll!$AA$3), AndmeteEsitajaEpost, "")</f>
        <v/>
      </c>
      <c r="AB7" s="3" t="str">
        <f>IF(AND($AJ7, AndmeteEsitajaTelefon&lt;&gt;Kontroll!$AB$3), AndmeteEsitajaTelefon, "")</f>
        <v/>
      </c>
      <c r="AC7" s="3" t="str">
        <f>IF(AND($AJ7, TerviseametiRegioon&lt;&gt;Kontroll!$AC$3), TerviseametiRegioon, "")</f>
        <v/>
      </c>
      <c r="AD7" s="3" t="str">
        <f>IF(AND($AJ7, TerviseametiInspektor&lt;&gt;Kontroll!$AD$3), TerviseametiInspektor, "")</f>
        <v/>
      </c>
      <c r="AE7" s="3" t="str">
        <f>IF(AND($AJ7, TerviseametiInspektoriIsikukood&lt;&gt;Kontroll!$AE$3), TerviseametiInspektoriIsikukood, "")</f>
        <v/>
      </c>
      <c r="AF7" s="3" t="str">
        <f>IF(AND($AJ7, TerviseametiInspektoriEpost&lt;&gt;Kontroll!$AF$3), TerviseametiInspektoriEpost, "")</f>
        <v/>
      </c>
      <c r="AI7" s="6" t="b">
        <f>IFERROR(SUMPRODUCT(--($B7:$X7&lt;&gt;""))&lt;&gt;SUMPRODUCT(--(Kontroll!$B$2:$X$2&lt;&gt;"")),TRUE)</f>
        <v>0</v>
      </c>
      <c r="AJ7" s="6" t="b">
        <f>IFERROR(SUMPRODUCT(--($C7:$N7&lt;&gt;""))&lt;&gt;SUMPRODUCT(--(Kontroll!$C$2:$N$2&lt;&gt;"")),TRUE)</f>
        <v>0</v>
      </c>
      <c r="AK7" s="6" t="b">
        <f t="shared" si="3"/>
        <v>0</v>
      </c>
      <c r="AL7" s="6">
        <f ca="1">COUNTIF(Andmekvaliteet!$B7:$X7, "=-2")</f>
        <v>0</v>
      </c>
      <c r="AM7" s="6" t="str">
        <f>IF($AI7, COUNTIF(Andmekvaliteet!$B7:$X7, "&lt;=-2") &lt;= 0, "")</f>
        <v/>
      </c>
      <c r="AN7" s="6" t="str">
        <f>IF($AI7, COUNTIF(Andmekvaliteet!$B7:$X7, "&lt;=-1") &lt;= 0, "")</f>
        <v/>
      </c>
      <c r="AO7" s="1"/>
    </row>
    <row r="8" spans="1:41" x14ac:dyDescent="0.35">
      <c r="A8" s="2" t="str">
        <f t="shared" si="0"/>
        <v/>
      </c>
      <c r="B8" s="29" t="str">
        <f>IF(AND($AJ8, AndmeteEsitamiseKP&lt;&gt;Kontroll!$B$3), AndmeteEsitamiseKP, "")</f>
        <v/>
      </c>
      <c r="O8" s="35" t="str">
        <f>IF(AND($AJ8, AsutuseNimi&lt;&gt;Kontroll!$O$3), AsutuseNimi, "")</f>
        <v/>
      </c>
      <c r="P8" s="35" t="str">
        <f>IF(AND($AJ8, AsutuseAadress&lt;&gt;Kontroll!$P$3), AsutuseAadress, "")</f>
        <v/>
      </c>
      <c r="Q8" s="36" t="str">
        <f>IF(AND($AJ8, AsutuseRyhm&lt;&gt;Kontroll!$Q$3), AsutuseRyhm, "")</f>
        <v/>
      </c>
      <c r="S8" s="38" t="str">
        <f>IF(AND($AJ8, KokkupuuteKp&lt;&gt;Kontroll!$S$3), KokkupuuteKp, "")</f>
        <v/>
      </c>
      <c r="T8" s="134" t="str">
        <f t="shared" si="1"/>
        <v/>
      </c>
      <c r="U8" s="135" t="str">
        <f t="shared" si="2"/>
        <v/>
      </c>
      <c r="V8" s="40" t="str">
        <f>IF(AND($AJ8, SeotudHaigeEesnimi&lt;&gt;Kontroll!$V$3), SeotudHaigeEesnimi, "")</f>
        <v/>
      </c>
      <c r="W8" s="36" t="str">
        <f>IF(AND($AJ8, SeotudHaigePerenimi&lt;&gt;Kontroll!$W$3), SeotudHaigePerenimi, "")</f>
        <v/>
      </c>
      <c r="X8" s="168" t="str">
        <f>IF(AND($AJ8, SeotudHaigeIsikukood&lt;&gt;Kontroll!$X$3), SeotudHaigeIsikukood, "")</f>
        <v/>
      </c>
      <c r="Z8" s="3" t="str">
        <f>IF(AND($AJ8, AndmeteEsitajaNimi&lt;&gt;Kontroll!$Z$3), AndmeteEsitajaNimi, "")</f>
        <v/>
      </c>
      <c r="AA8" s="3" t="str">
        <f>IF(AND($AJ8, AndmeteEsitajaEpost&lt;&gt;Kontroll!$AA$3), AndmeteEsitajaEpost, "")</f>
        <v/>
      </c>
      <c r="AB8" s="3" t="str">
        <f>IF(AND($AJ8, AndmeteEsitajaTelefon&lt;&gt;Kontroll!$AB$3), AndmeteEsitajaTelefon, "")</f>
        <v/>
      </c>
      <c r="AC8" s="3" t="str">
        <f>IF(AND($AJ8, TerviseametiRegioon&lt;&gt;Kontroll!$AC$3), TerviseametiRegioon, "")</f>
        <v/>
      </c>
      <c r="AD8" s="3" t="str">
        <f>IF(AND($AJ8, TerviseametiInspektor&lt;&gt;Kontroll!$AD$3), TerviseametiInspektor, "")</f>
        <v/>
      </c>
      <c r="AE8" s="3" t="str">
        <f>IF(AND($AJ8, TerviseametiInspektoriIsikukood&lt;&gt;Kontroll!$AE$3), TerviseametiInspektoriIsikukood, "")</f>
        <v/>
      </c>
      <c r="AF8" s="3" t="str">
        <f>IF(AND($AJ8, TerviseametiInspektoriEpost&lt;&gt;Kontroll!$AF$3), TerviseametiInspektoriEpost, "")</f>
        <v/>
      </c>
      <c r="AI8" s="6" t="b">
        <f>IFERROR(SUMPRODUCT(--($B8:$X8&lt;&gt;""))&lt;&gt;SUMPRODUCT(--(Kontroll!$B$2:$X$2&lt;&gt;"")),TRUE)</f>
        <v>0</v>
      </c>
      <c r="AJ8" s="6" t="b">
        <f>IFERROR(SUMPRODUCT(--($C8:$N8&lt;&gt;""))&lt;&gt;SUMPRODUCT(--(Kontroll!$C$2:$N$2&lt;&gt;"")),TRUE)</f>
        <v>0</v>
      </c>
      <c r="AK8" s="6" t="b">
        <f t="shared" si="3"/>
        <v>0</v>
      </c>
      <c r="AL8" s="6">
        <f ca="1">COUNTIF(Andmekvaliteet!$B8:$X8, "=-2")</f>
        <v>0</v>
      </c>
      <c r="AM8" s="6" t="str">
        <f>IF($AI8, COUNTIF(Andmekvaliteet!$B8:$X8, "&lt;=-2") &lt;= 0, "")</f>
        <v/>
      </c>
      <c r="AN8" s="6" t="str">
        <f>IF($AI8, COUNTIF(Andmekvaliteet!$B8:$X8, "&lt;=-1") &lt;= 0, "")</f>
        <v/>
      </c>
      <c r="AO8" s="1"/>
    </row>
    <row r="9" spans="1:41" x14ac:dyDescent="0.35">
      <c r="A9" s="2" t="str">
        <f t="shared" si="0"/>
        <v/>
      </c>
      <c r="B9" s="29" t="str">
        <f>IF(AND($AJ9, AndmeteEsitamiseKP&lt;&gt;Kontroll!$B$3), AndmeteEsitamiseKP, "")</f>
        <v/>
      </c>
      <c r="O9" s="35" t="str">
        <f>IF(AND($AJ9, AsutuseNimi&lt;&gt;Kontroll!$O$3), AsutuseNimi, "")</f>
        <v/>
      </c>
      <c r="P9" s="35" t="str">
        <f>IF(AND($AJ9, AsutuseAadress&lt;&gt;Kontroll!$P$3), AsutuseAadress, "")</f>
        <v/>
      </c>
      <c r="Q9" s="36" t="str">
        <f>IF(AND($AJ9, AsutuseRyhm&lt;&gt;Kontroll!$Q$3), AsutuseRyhm, "")</f>
        <v/>
      </c>
      <c r="S9" s="38" t="str">
        <f>IF(AND($AJ9, KokkupuuteKp&lt;&gt;Kontroll!$S$3), KokkupuuteKp, "")</f>
        <v/>
      </c>
      <c r="T9" s="134" t="str">
        <f t="shared" si="1"/>
        <v/>
      </c>
      <c r="U9" s="135" t="str">
        <f t="shared" si="2"/>
        <v/>
      </c>
      <c r="V9" s="40" t="str">
        <f>IF(AND($AJ9, SeotudHaigeEesnimi&lt;&gt;Kontroll!$V$3), SeotudHaigeEesnimi, "")</f>
        <v/>
      </c>
      <c r="W9" s="36" t="str">
        <f>IF(AND($AJ9, SeotudHaigePerenimi&lt;&gt;Kontroll!$W$3), SeotudHaigePerenimi, "")</f>
        <v/>
      </c>
      <c r="X9" s="168" t="str">
        <f>IF(AND($AJ9, SeotudHaigeIsikukood&lt;&gt;Kontroll!$X$3), SeotudHaigeIsikukood, "")</f>
        <v/>
      </c>
      <c r="Z9" s="3" t="str">
        <f>IF(AND($AJ9, AndmeteEsitajaNimi&lt;&gt;Kontroll!$Z$3), AndmeteEsitajaNimi, "")</f>
        <v/>
      </c>
      <c r="AA9" s="3" t="str">
        <f>IF(AND($AJ9, AndmeteEsitajaEpost&lt;&gt;Kontroll!$AA$3), AndmeteEsitajaEpost, "")</f>
        <v/>
      </c>
      <c r="AB9" s="3" t="str">
        <f>IF(AND($AJ9, AndmeteEsitajaTelefon&lt;&gt;Kontroll!$AB$3), AndmeteEsitajaTelefon, "")</f>
        <v/>
      </c>
      <c r="AC9" s="3" t="str">
        <f>IF(AND($AJ9, TerviseametiRegioon&lt;&gt;Kontroll!$AC$3), TerviseametiRegioon, "")</f>
        <v/>
      </c>
      <c r="AD9" s="3" t="str">
        <f>IF(AND($AJ9, TerviseametiInspektor&lt;&gt;Kontroll!$AD$3), TerviseametiInspektor, "")</f>
        <v/>
      </c>
      <c r="AE9" s="3" t="str">
        <f>IF(AND($AJ9, TerviseametiInspektoriIsikukood&lt;&gt;Kontroll!$AE$3), TerviseametiInspektoriIsikukood, "")</f>
        <v/>
      </c>
      <c r="AF9" s="3" t="str">
        <f>IF(AND($AJ9, TerviseametiInspektoriEpost&lt;&gt;Kontroll!$AF$3), TerviseametiInspektoriEpost, "")</f>
        <v/>
      </c>
      <c r="AI9" s="6" t="b">
        <f>IFERROR(SUMPRODUCT(--($B9:$X9&lt;&gt;""))&lt;&gt;SUMPRODUCT(--(Kontroll!$B$2:$X$2&lt;&gt;"")),TRUE)</f>
        <v>0</v>
      </c>
      <c r="AJ9" s="6" t="b">
        <f>IFERROR(SUMPRODUCT(--($C9:$N9&lt;&gt;""))&lt;&gt;SUMPRODUCT(--(Kontroll!$C$2:$N$2&lt;&gt;"")),TRUE)</f>
        <v>0</v>
      </c>
      <c r="AK9" s="6" t="b">
        <f t="shared" si="3"/>
        <v>0</v>
      </c>
      <c r="AL9" s="6">
        <f ca="1">COUNTIF(Andmekvaliteet!$B9:$X9, "=-2")</f>
        <v>0</v>
      </c>
      <c r="AM9" s="6" t="str">
        <f>IF($AI9, COUNTIF(Andmekvaliteet!$B9:$X9, "&lt;=-2") &lt;= 0, "")</f>
        <v/>
      </c>
      <c r="AN9" s="6" t="str">
        <f>IF($AI9, COUNTIF(Andmekvaliteet!$B9:$X9, "&lt;=-1") &lt;= 0, "")</f>
        <v/>
      </c>
      <c r="AO9" s="1"/>
    </row>
    <row r="10" spans="1:41" x14ac:dyDescent="0.35">
      <c r="A10" s="2" t="str">
        <f t="shared" si="0"/>
        <v/>
      </c>
      <c r="B10" s="29" t="str">
        <f>IF(AND($AJ10, AndmeteEsitamiseKP&lt;&gt;Kontroll!$B$3), AndmeteEsitamiseKP, "")</f>
        <v/>
      </c>
      <c r="O10" s="35" t="str">
        <f>IF(AND($AJ10, AsutuseNimi&lt;&gt;Kontroll!$O$3), AsutuseNimi, "")</f>
        <v/>
      </c>
      <c r="P10" s="35" t="str">
        <f>IF(AND($AJ10, AsutuseAadress&lt;&gt;Kontroll!$P$3), AsutuseAadress, "")</f>
        <v/>
      </c>
      <c r="Q10" s="36" t="str">
        <f>IF(AND($AJ10, AsutuseRyhm&lt;&gt;Kontroll!$Q$3), AsutuseRyhm, "")</f>
        <v/>
      </c>
      <c r="S10" s="38" t="str">
        <f>IF(AND($AJ10, KokkupuuteKp&lt;&gt;Kontroll!$S$3), KokkupuuteKp, "")</f>
        <v/>
      </c>
      <c r="T10" s="134" t="str">
        <f t="shared" si="1"/>
        <v/>
      </c>
      <c r="U10" s="135" t="str">
        <f t="shared" si="2"/>
        <v/>
      </c>
      <c r="V10" s="40" t="str">
        <f>IF(AND($AJ10, SeotudHaigeEesnimi&lt;&gt;Kontroll!$V$3), SeotudHaigeEesnimi, "")</f>
        <v/>
      </c>
      <c r="W10" s="36" t="str">
        <f>IF(AND($AJ10, SeotudHaigePerenimi&lt;&gt;Kontroll!$W$3), SeotudHaigePerenimi, "")</f>
        <v/>
      </c>
      <c r="X10" s="168" t="str">
        <f>IF(AND($AJ10, SeotudHaigeIsikukood&lt;&gt;Kontroll!$X$3), SeotudHaigeIsikukood, "")</f>
        <v/>
      </c>
      <c r="Z10" s="3" t="str">
        <f>IF(AND($AJ10, AndmeteEsitajaNimi&lt;&gt;Kontroll!$Z$3), AndmeteEsitajaNimi, "")</f>
        <v/>
      </c>
      <c r="AA10" s="3" t="str">
        <f>IF(AND($AJ10, AndmeteEsitajaEpost&lt;&gt;Kontroll!$AA$3), AndmeteEsitajaEpost, "")</f>
        <v/>
      </c>
      <c r="AB10" s="3" t="str">
        <f>IF(AND($AJ10, AndmeteEsitajaTelefon&lt;&gt;Kontroll!$AB$3), AndmeteEsitajaTelefon, "")</f>
        <v/>
      </c>
      <c r="AC10" s="3" t="str">
        <f>IF(AND($AJ10, TerviseametiRegioon&lt;&gt;Kontroll!$AC$3), TerviseametiRegioon, "")</f>
        <v/>
      </c>
      <c r="AD10" s="3" t="str">
        <f>IF(AND($AJ10, TerviseametiInspektor&lt;&gt;Kontroll!$AD$3), TerviseametiInspektor, "")</f>
        <v/>
      </c>
      <c r="AE10" s="3" t="str">
        <f>IF(AND($AJ10, TerviseametiInspektoriIsikukood&lt;&gt;Kontroll!$AE$3), TerviseametiInspektoriIsikukood, "")</f>
        <v/>
      </c>
      <c r="AF10" s="3" t="str">
        <f>IF(AND($AJ10, TerviseametiInspektoriEpost&lt;&gt;Kontroll!$AF$3), TerviseametiInspektoriEpost, "")</f>
        <v/>
      </c>
      <c r="AI10" s="6" t="b">
        <f>IFERROR(SUMPRODUCT(--($B10:$X10&lt;&gt;""))&lt;&gt;SUMPRODUCT(--(Kontroll!$B$2:$X$2&lt;&gt;"")),TRUE)</f>
        <v>0</v>
      </c>
      <c r="AJ10" s="6" t="b">
        <f>IFERROR(SUMPRODUCT(--($C10:$N10&lt;&gt;""))&lt;&gt;SUMPRODUCT(--(Kontroll!$C$2:$N$2&lt;&gt;"")),TRUE)</f>
        <v>0</v>
      </c>
      <c r="AK10" s="6" t="b">
        <f t="shared" si="3"/>
        <v>0</v>
      </c>
      <c r="AL10" s="6">
        <f ca="1">COUNTIF(Andmekvaliteet!$B10:$X10, "=-2")</f>
        <v>0</v>
      </c>
      <c r="AM10" s="6" t="str">
        <f>IF($AI10, COUNTIF(Andmekvaliteet!$B10:$X10, "&lt;=-2") &lt;= 0, "")</f>
        <v/>
      </c>
      <c r="AN10" s="6" t="str">
        <f>IF($AI10, COUNTIF(Andmekvaliteet!$B10:$X10, "&lt;=-1") &lt;= 0, "")</f>
        <v/>
      </c>
      <c r="AO10" s="1"/>
    </row>
    <row r="11" spans="1:41" x14ac:dyDescent="0.35">
      <c r="A11" s="2" t="str">
        <f t="shared" si="0"/>
        <v/>
      </c>
      <c r="B11" s="29" t="str">
        <f>IF(AND($AJ11, AndmeteEsitamiseKP&lt;&gt;Kontroll!$B$3), AndmeteEsitamiseKP, "")</f>
        <v/>
      </c>
      <c r="O11" s="35" t="str">
        <f>IF(AND($AJ11, AsutuseNimi&lt;&gt;Kontroll!$O$3), AsutuseNimi, "")</f>
        <v/>
      </c>
      <c r="P11" s="35" t="str">
        <f>IF(AND($AJ11, AsutuseAadress&lt;&gt;Kontroll!$P$3), AsutuseAadress, "")</f>
        <v/>
      </c>
      <c r="Q11" s="36" t="str">
        <f>IF(AND($AJ11, AsutuseRyhm&lt;&gt;Kontroll!$Q$3), AsutuseRyhm, "")</f>
        <v/>
      </c>
      <c r="S11" s="38" t="str">
        <f>IF(AND($AJ11, KokkupuuteKp&lt;&gt;Kontroll!$S$3), KokkupuuteKp, "")</f>
        <v/>
      </c>
      <c r="T11" s="134" t="str">
        <f t="shared" si="1"/>
        <v/>
      </c>
      <c r="U11" s="135" t="str">
        <f t="shared" si="2"/>
        <v/>
      </c>
      <c r="V11" s="40" t="str">
        <f>IF(AND($AJ11, SeotudHaigeEesnimi&lt;&gt;Kontroll!$V$3), SeotudHaigeEesnimi, "")</f>
        <v/>
      </c>
      <c r="W11" s="36" t="str">
        <f>IF(AND($AJ11, SeotudHaigePerenimi&lt;&gt;Kontroll!$W$3), SeotudHaigePerenimi, "")</f>
        <v/>
      </c>
      <c r="X11" s="168" t="str">
        <f>IF(AND($AJ11, SeotudHaigeIsikukood&lt;&gt;Kontroll!$X$3), SeotudHaigeIsikukood, "")</f>
        <v/>
      </c>
      <c r="Z11" s="3" t="str">
        <f>IF(AND($AJ11, AndmeteEsitajaNimi&lt;&gt;Kontroll!$Z$3), AndmeteEsitajaNimi, "")</f>
        <v/>
      </c>
      <c r="AA11" s="3" t="str">
        <f>IF(AND($AJ11, AndmeteEsitajaEpost&lt;&gt;Kontroll!$AA$3), AndmeteEsitajaEpost, "")</f>
        <v/>
      </c>
      <c r="AB11" s="3" t="str">
        <f>IF(AND($AJ11, AndmeteEsitajaTelefon&lt;&gt;Kontroll!$AB$3), AndmeteEsitajaTelefon, "")</f>
        <v/>
      </c>
      <c r="AC11" s="3" t="str">
        <f>IF(AND($AJ11, TerviseametiRegioon&lt;&gt;Kontroll!$AC$3), TerviseametiRegioon, "")</f>
        <v/>
      </c>
      <c r="AD11" s="3" t="str">
        <f>IF(AND($AJ11, TerviseametiInspektor&lt;&gt;Kontroll!$AD$3), TerviseametiInspektor, "")</f>
        <v/>
      </c>
      <c r="AE11" s="3" t="str">
        <f>IF(AND($AJ11, TerviseametiInspektoriIsikukood&lt;&gt;Kontroll!$AE$3), TerviseametiInspektoriIsikukood, "")</f>
        <v/>
      </c>
      <c r="AF11" s="3" t="str">
        <f>IF(AND($AJ11, TerviseametiInspektoriEpost&lt;&gt;Kontroll!$AF$3), TerviseametiInspektoriEpost, "")</f>
        <v/>
      </c>
      <c r="AI11" s="6" t="b">
        <f>IFERROR(SUMPRODUCT(--($B11:$X11&lt;&gt;""))&lt;&gt;SUMPRODUCT(--(Kontroll!$B$2:$X$2&lt;&gt;"")),TRUE)</f>
        <v>0</v>
      </c>
      <c r="AJ11" s="6" t="b">
        <f>IFERROR(SUMPRODUCT(--($C11:$N11&lt;&gt;""))&lt;&gt;SUMPRODUCT(--(Kontroll!$C$2:$N$2&lt;&gt;"")),TRUE)</f>
        <v>0</v>
      </c>
      <c r="AK11" s="6" t="b">
        <f t="shared" si="3"/>
        <v>0</v>
      </c>
      <c r="AL11" s="6">
        <f ca="1">COUNTIF(Andmekvaliteet!$B11:$X11, "=-2")</f>
        <v>0</v>
      </c>
      <c r="AM11" s="6" t="str">
        <f>IF($AI11, COUNTIF(Andmekvaliteet!$B11:$X11, "&lt;=-2") &lt;= 0, "")</f>
        <v/>
      </c>
      <c r="AN11" s="6" t="str">
        <f>IF($AI11, COUNTIF(Andmekvaliteet!$B11:$X11, "&lt;=-1") &lt;= 0, "")</f>
        <v/>
      </c>
      <c r="AO11" s="1"/>
    </row>
    <row r="12" spans="1:41" x14ac:dyDescent="0.35">
      <c r="A12" s="2" t="str">
        <f t="shared" si="0"/>
        <v/>
      </c>
      <c r="B12" s="29" t="str">
        <f>IF(AND($AJ12, AndmeteEsitamiseKP&lt;&gt;Kontroll!$B$3), AndmeteEsitamiseKP, "")</f>
        <v/>
      </c>
      <c r="O12" s="35" t="str">
        <f>IF(AND($AJ12, AsutuseNimi&lt;&gt;Kontroll!$O$3), AsutuseNimi, "")</f>
        <v/>
      </c>
      <c r="P12" s="35" t="str">
        <f>IF(AND($AJ12, AsutuseAadress&lt;&gt;Kontroll!$P$3), AsutuseAadress, "")</f>
        <v/>
      </c>
      <c r="Q12" s="36" t="str">
        <f>IF(AND($AJ12, AsutuseRyhm&lt;&gt;Kontroll!$Q$3), AsutuseRyhm, "")</f>
        <v/>
      </c>
      <c r="S12" s="38" t="str">
        <f>IF(AND($AJ12, KokkupuuteKp&lt;&gt;Kontroll!$S$3), KokkupuuteKp, "")</f>
        <v/>
      </c>
      <c r="T12" s="134" t="str">
        <f t="shared" si="1"/>
        <v/>
      </c>
      <c r="U12" s="135" t="str">
        <f t="shared" si="2"/>
        <v/>
      </c>
      <c r="V12" s="40" t="str">
        <f>IF(AND($AJ12, SeotudHaigeEesnimi&lt;&gt;Kontroll!$V$3), SeotudHaigeEesnimi, "")</f>
        <v/>
      </c>
      <c r="W12" s="36" t="str">
        <f>IF(AND($AJ12, SeotudHaigePerenimi&lt;&gt;Kontroll!$W$3), SeotudHaigePerenimi, "")</f>
        <v/>
      </c>
      <c r="X12" s="168" t="str">
        <f>IF(AND($AJ12, SeotudHaigeIsikukood&lt;&gt;Kontroll!$X$3), SeotudHaigeIsikukood, "")</f>
        <v/>
      </c>
      <c r="Z12" s="3" t="str">
        <f>IF(AND($AJ12, AndmeteEsitajaNimi&lt;&gt;Kontroll!$Z$3), AndmeteEsitajaNimi, "")</f>
        <v/>
      </c>
      <c r="AA12" s="3" t="str">
        <f>IF(AND($AJ12, AndmeteEsitajaEpost&lt;&gt;Kontroll!$AA$3), AndmeteEsitajaEpost, "")</f>
        <v/>
      </c>
      <c r="AB12" s="3" t="str">
        <f>IF(AND($AJ12, AndmeteEsitajaTelefon&lt;&gt;Kontroll!$AB$3), AndmeteEsitajaTelefon, "")</f>
        <v/>
      </c>
      <c r="AC12" s="3" t="str">
        <f>IF(AND($AJ12, TerviseametiRegioon&lt;&gt;Kontroll!$AC$3), TerviseametiRegioon, "")</f>
        <v/>
      </c>
      <c r="AD12" s="3" t="str">
        <f>IF(AND($AJ12, TerviseametiInspektor&lt;&gt;Kontroll!$AD$3), TerviseametiInspektor, "")</f>
        <v/>
      </c>
      <c r="AE12" s="3" t="str">
        <f>IF(AND($AJ12, TerviseametiInspektoriIsikukood&lt;&gt;Kontroll!$AE$3), TerviseametiInspektoriIsikukood, "")</f>
        <v/>
      </c>
      <c r="AF12" s="3" t="str">
        <f>IF(AND($AJ12, TerviseametiInspektoriEpost&lt;&gt;Kontroll!$AF$3), TerviseametiInspektoriEpost, "")</f>
        <v/>
      </c>
      <c r="AI12" s="6" t="b">
        <f>IFERROR(SUMPRODUCT(--($B12:$X12&lt;&gt;""))&lt;&gt;SUMPRODUCT(--(Kontroll!$B$2:$X$2&lt;&gt;"")),TRUE)</f>
        <v>0</v>
      </c>
      <c r="AJ12" s="6" t="b">
        <f>IFERROR(SUMPRODUCT(--($C12:$N12&lt;&gt;""))&lt;&gt;SUMPRODUCT(--(Kontroll!$C$2:$N$2&lt;&gt;"")),TRUE)</f>
        <v>0</v>
      </c>
      <c r="AK12" s="6" t="b">
        <f t="shared" si="3"/>
        <v>0</v>
      </c>
      <c r="AL12" s="6">
        <f ca="1">COUNTIF(Andmekvaliteet!$B12:$X12, "=-2")</f>
        <v>0</v>
      </c>
      <c r="AM12" s="6" t="str">
        <f>IF($AI12, COUNTIF(Andmekvaliteet!$B12:$X12, "&lt;=-2") &lt;= 0, "")</f>
        <v/>
      </c>
      <c r="AN12" s="6" t="str">
        <f>IF($AI12, COUNTIF(Andmekvaliteet!$B12:$X12, "&lt;=-1") &lt;= 0, "")</f>
        <v/>
      </c>
      <c r="AO12" s="1"/>
    </row>
    <row r="13" spans="1:41" x14ac:dyDescent="0.35">
      <c r="A13" s="2" t="str">
        <f t="shared" si="0"/>
        <v/>
      </c>
      <c r="B13" s="29" t="str">
        <f>IF(AND($AJ13, AndmeteEsitamiseKP&lt;&gt;Kontroll!$B$3), AndmeteEsitamiseKP, "")</f>
        <v/>
      </c>
      <c r="O13" s="35" t="str">
        <f>IF(AND($AJ13, AsutuseNimi&lt;&gt;Kontroll!$O$3), AsutuseNimi, "")</f>
        <v/>
      </c>
      <c r="P13" s="35" t="str">
        <f>IF(AND($AJ13, AsutuseAadress&lt;&gt;Kontroll!$P$3), AsutuseAadress, "")</f>
        <v/>
      </c>
      <c r="Q13" s="36" t="str">
        <f>IF(AND($AJ13, AsutuseRyhm&lt;&gt;Kontroll!$Q$3), AsutuseRyhm, "")</f>
        <v/>
      </c>
      <c r="S13" s="38" t="str">
        <f>IF(AND($AJ13, KokkupuuteKp&lt;&gt;Kontroll!$S$3), KokkupuuteKp, "")</f>
        <v/>
      </c>
      <c r="T13" s="134" t="str">
        <f t="shared" si="1"/>
        <v/>
      </c>
      <c r="U13" s="135" t="str">
        <f t="shared" si="2"/>
        <v/>
      </c>
      <c r="V13" s="40" t="str">
        <f>IF(AND($AJ13, SeotudHaigeEesnimi&lt;&gt;Kontroll!$V$3), SeotudHaigeEesnimi, "")</f>
        <v/>
      </c>
      <c r="W13" s="36" t="str">
        <f>IF(AND($AJ13, SeotudHaigePerenimi&lt;&gt;Kontroll!$W$3), SeotudHaigePerenimi, "")</f>
        <v/>
      </c>
      <c r="X13" s="168" t="str">
        <f>IF(AND($AJ13, SeotudHaigeIsikukood&lt;&gt;Kontroll!$X$3), SeotudHaigeIsikukood, "")</f>
        <v/>
      </c>
      <c r="Z13" s="3" t="str">
        <f>IF(AND($AJ13, AndmeteEsitajaNimi&lt;&gt;Kontroll!$Z$3), AndmeteEsitajaNimi, "")</f>
        <v/>
      </c>
      <c r="AA13" s="3" t="str">
        <f>IF(AND($AJ13, AndmeteEsitajaEpost&lt;&gt;Kontroll!$AA$3), AndmeteEsitajaEpost, "")</f>
        <v/>
      </c>
      <c r="AB13" s="3" t="str">
        <f>IF(AND($AJ13, AndmeteEsitajaTelefon&lt;&gt;Kontroll!$AB$3), AndmeteEsitajaTelefon, "")</f>
        <v/>
      </c>
      <c r="AC13" s="3" t="str">
        <f>IF(AND($AJ13, TerviseametiRegioon&lt;&gt;Kontroll!$AC$3), TerviseametiRegioon, "")</f>
        <v/>
      </c>
      <c r="AD13" s="3" t="str">
        <f>IF(AND($AJ13, TerviseametiInspektor&lt;&gt;Kontroll!$AD$3), TerviseametiInspektor, "")</f>
        <v/>
      </c>
      <c r="AE13" s="3" t="str">
        <f>IF(AND($AJ13, TerviseametiInspektoriIsikukood&lt;&gt;Kontroll!$AE$3), TerviseametiInspektoriIsikukood, "")</f>
        <v/>
      </c>
      <c r="AF13" s="3" t="str">
        <f>IF(AND($AJ13, TerviseametiInspektoriEpost&lt;&gt;Kontroll!$AF$3), TerviseametiInspektoriEpost, "")</f>
        <v/>
      </c>
      <c r="AI13" s="6" t="b">
        <f>IFERROR(SUMPRODUCT(--($B13:$X13&lt;&gt;""))&lt;&gt;SUMPRODUCT(--(Kontroll!$B$2:$X$2&lt;&gt;"")),TRUE)</f>
        <v>0</v>
      </c>
      <c r="AJ13" s="6" t="b">
        <f>IFERROR(SUMPRODUCT(--($C13:$N13&lt;&gt;""))&lt;&gt;SUMPRODUCT(--(Kontroll!$C$2:$N$2&lt;&gt;"")),TRUE)</f>
        <v>0</v>
      </c>
      <c r="AK13" s="6" t="b">
        <f t="shared" si="3"/>
        <v>0</v>
      </c>
      <c r="AL13" s="6">
        <f ca="1">COUNTIF(Andmekvaliteet!$B13:$X13, "=-2")</f>
        <v>0</v>
      </c>
      <c r="AM13" s="6" t="str">
        <f>IF($AI13, COUNTIF(Andmekvaliteet!$B13:$X13, "&lt;=-2") &lt;= 0, "")</f>
        <v/>
      </c>
      <c r="AN13" s="6" t="str">
        <f>IF($AI13, COUNTIF(Andmekvaliteet!$B13:$X13, "&lt;=-1") &lt;= 0, "")</f>
        <v/>
      </c>
      <c r="AO13" s="1"/>
    </row>
    <row r="14" spans="1:41" x14ac:dyDescent="0.35">
      <c r="A14" s="2" t="str">
        <f t="shared" si="0"/>
        <v/>
      </c>
      <c r="B14" s="29" t="str">
        <f>IF(AND($AJ14, AndmeteEsitamiseKP&lt;&gt;Kontroll!$B$3), AndmeteEsitamiseKP, "")</f>
        <v/>
      </c>
      <c r="O14" s="35" t="str">
        <f>IF(AND($AJ14, AsutuseNimi&lt;&gt;Kontroll!$O$3), AsutuseNimi, "")</f>
        <v/>
      </c>
      <c r="P14" s="35" t="str">
        <f>IF(AND($AJ14, AsutuseAadress&lt;&gt;Kontroll!$P$3), AsutuseAadress, "")</f>
        <v/>
      </c>
      <c r="Q14" s="36" t="str">
        <f>IF(AND($AJ14, AsutuseRyhm&lt;&gt;Kontroll!$Q$3), AsutuseRyhm, "")</f>
        <v/>
      </c>
      <c r="S14" s="38" t="str">
        <f>IF(AND($AJ14, KokkupuuteKp&lt;&gt;Kontroll!$S$3), KokkupuuteKp, "")</f>
        <v/>
      </c>
      <c r="T14" s="134" t="str">
        <f t="shared" si="1"/>
        <v/>
      </c>
      <c r="U14" s="135" t="str">
        <f t="shared" si="2"/>
        <v/>
      </c>
      <c r="V14" s="40" t="str">
        <f>IF(AND($AJ14, SeotudHaigeEesnimi&lt;&gt;Kontroll!$V$3), SeotudHaigeEesnimi, "")</f>
        <v/>
      </c>
      <c r="W14" s="36" t="str">
        <f>IF(AND($AJ14, SeotudHaigePerenimi&lt;&gt;Kontroll!$W$3), SeotudHaigePerenimi, "")</f>
        <v/>
      </c>
      <c r="X14" s="168" t="str">
        <f>IF(AND($AJ14, SeotudHaigeIsikukood&lt;&gt;Kontroll!$X$3), SeotudHaigeIsikukood, "")</f>
        <v/>
      </c>
      <c r="Z14" s="3" t="str">
        <f>IF(AND($AJ14, AndmeteEsitajaNimi&lt;&gt;Kontroll!$Z$3), AndmeteEsitajaNimi, "")</f>
        <v/>
      </c>
      <c r="AA14" s="3" t="str">
        <f>IF(AND($AJ14, AndmeteEsitajaEpost&lt;&gt;Kontroll!$AA$3), AndmeteEsitajaEpost, "")</f>
        <v/>
      </c>
      <c r="AB14" s="3" t="str">
        <f>IF(AND($AJ14, AndmeteEsitajaTelefon&lt;&gt;Kontroll!$AB$3), AndmeteEsitajaTelefon, "")</f>
        <v/>
      </c>
      <c r="AC14" s="3" t="str">
        <f>IF(AND($AJ14, TerviseametiRegioon&lt;&gt;Kontroll!$AC$3), TerviseametiRegioon, "")</f>
        <v/>
      </c>
      <c r="AD14" s="3" t="str">
        <f>IF(AND($AJ14, TerviseametiInspektor&lt;&gt;Kontroll!$AD$3), TerviseametiInspektor, "")</f>
        <v/>
      </c>
      <c r="AE14" s="3" t="str">
        <f>IF(AND($AJ14, TerviseametiInspektoriIsikukood&lt;&gt;Kontroll!$AE$3), TerviseametiInspektoriIsikukood, "")</f>
        <v/>
      </c>
      <c r="AF14" s="3" t="str">
        <f>IF(AND($AJ14, TerviseametiInspektoriEpost&lt;&gt;Kontroll!$AF$3), TerviseametiInspektoriEpost, "")</f>
        <v/>
      </c>
      <c r="AI14" s="6" t="b">
        <f>IFERROR(SUMPRODUCT(--($B14:$X14&lt;&gt;""))&lt;&gt;SUMPRODUCT(--(Kontroll!$B$2:$X$2&lt;&gt;"")),TRUE)</f>
        <v>0</v>
      </c>
      <c r="AJ14" s="6" t="b">
        <f>IFERROR(SUMPRODUCT(--($C14:$N14&lt;&gt;""))&lt;&gt;SUMPRODUCT(--(Kontroll!$C$2:$N$2&lt;&gt;"")),TRUE)</f>
        <v>0</v>
      </c>
      <c r="AK14" s="6" t="b">
        <f t="shared" si="3"/>
        <v>0</v>
      </c>
      <c r="AL14" s="6">
        <f ca="1">COUNTIF(Andmekvaliteet!$B14:$X14, "=-2")</f>
        <v>0</v>
      </c>
      <c r="AM14" s="6" t="str">
        <f>IF($AI14, COUNTIF(Andmekvaliteet!$B14:$X14, "&lt;=-2") &lt;= 0, "")</f>
        <v/>
      </c>
      <c r="AN14" s="6" t="str">
        <f>IF($AI14, COUNTIF(Andmekvaliteet!$B14:$X14, "&lt;=-1") &lt;= 0, "")</f>
        <v/>
      </c>
      <c r="AO14" s="1"/>
    </row>
    <row r="15" spans="1:41" x14ac:dyDescent="0.35">
      <c r="A15" s="2" t="str">
        <f t="shared" si="0"/>
        <v/>
      </c>
      <c r="B15" s="29" t="str">
        <f>IF(AND($AJ15, AndmeteEsitamiseKP&lt;&gt;Kontroll!$B$3), AndmeteEsitamiseKP, "")</f>
        <v/>
      </c>
      <c r="O15" s="35" t="str">
        <f>IF(AND($AJ15, AsutuseNimi&lt;&gt;Kontroll!$O$3), AsutuseNimi, "")</f>
        <v/>
      </c>
      <c r="P15" s="35" t="str">
        <f>IF(AND($AJ15, AsutuseAadress&lt;&gt;Kontroll!$P$3), AsutuseAadress, "")</f>
        <v/>
      </c>
      <c r="Q15" s="36" t="str">
        <f>IF(AND($AJ15, AsutuseRyhm&lt;&gt;Kontroll!$Q$3), AsutuseRyhm, "")</f>
        <v/>
      </c>
      <c r="S15" s="38" t="str">
        <f>IF(AND($AJ15, KokkupuuteKp&lt;&gt;Kontroll!$S$3), KokkupuuteKp, "")</f>
        <v/>
      </c>
      <c r="T15" s="134" t="str">
        <f t="shared" si="1"/>
        <v/>
      </c>
      <c r="U15" s="135" t="str">
        <f t="shared" si="2"/>
        <v/>
      </c>
      <c r="V15" s="40" t="str">
        <f>IF(AND($AJ15, SeotudHaigeEesnimi&lt;&gt;Kontroll!$V$3), SeotudHaigeEesnimi, "")</f>
        <v/>
      </c>
      <c r="W15" s="36" t="str">
        <f>IF(AND($AJ15, SeotudHaigePerenimi&lt;&gt;Kontroll!$W$3), SeotudHaigePerenimi, "")</f>
        <v/>
      </c>
      <c r="X15" s="168" t="str">
        <f>IF(AND($AJ15, SeotudHaigeIsikukood&lt;&gt;Kontroll!$X$3), SeotudHaigeIsikukood, "")</f>
        <v/>
      </c>
      <c r="Z15" s="3" t="str">
        <f>IF(AND($AJ15, AndmeteEsitajaNimi&lt;&gt;Kontroll!$Z$3), AndmeteEsitajaNimi, "")</f>
        <v/>
      </c>
      <c r="AA15" s="3" t="str">
        <f>IF(AND($AJ15, AndmeteEsitajaEpost&lt;&gt;Kontroll!$AA$3), AndmeteEsitajaEpost, "")</f>
        <v/>
      </c>
      <c r="AB15" s="3" t="str">
        <f>IF(AND($AJ15, AndmeteEsitajaTelefon&lt;&gt;Kontroll!$AB$3), AndmeteEsitajaTelefon, "")</f>
        <v/>
      </c>
      <c r="AC15" s="3" t="str">
        <f>IF(AND($AJ15, TerviseametiRegioon&lt;&gt;Kontroll!$AC$3), TerviseametiRegioon, "")</f>
        <v/>
      </c>
      <c r="AD15" s="3" t="str">
        <f>IF(AND($AJ15, TerviseametiInspektor&lt;&gt;Kontroll!$AD$3), TerviseametiInspektor, "")</f>
        <v/>
      </c>
      <c r="AE15" s="3" t="str">
        <f>IF(AND($AJ15, TerviseametiInspektoriIsikukood&lt;&gt;Kontroll!$AE$3), TerviseametiInspektoriIsikukood, "")</f>
        <v/>
      </c>
      <c r="AF15" s="3" t="str">
        <f>IF(AND($AJ15, TerviseametiInspektoriEpost&lt;&gt;Kontroll!$AF$3), TerviseametiInspektoriEpost, "")</f>
        <v/>
      </c>
      <c r="AI15" s="6" t="b">
        <f>IFERROR(SUMPRODUCT(--($B15:$X15&lt;&gt;""))&lt;&gt;SUMPRODUCT(--(Kontroll!$B$2:$X$2&lt;&gt;"")),TRUE)</f>
        <v>0</v>
      </c>
      <c r="AJ15" s="6" t="b">
        <f>IFERROR(SUMPRODUCT(--($C15:$N15&lt;&gt;""))&lt;&gt;SUMPRODUCT(--(Kontroll!$C$2:$N$2&lt;&gt;"")),TRUE)</f>
        <v>0</v>
      </c>
      <c r="AK15" s="6" t="b">
        <f t="shared" si="3"/>
        <v>0</v>
      </c>
      <c r="AL15" s="6">
        <f ca="1">COUNTIF(Andmekvaliteet!$B15:$X15, "=-2")</f>
        <v>0</v>
      </c>
      <c r="AM15" s="6" t="str">
        <f>IF($AI15, COUNTIF(Andmekvaliteet!$B15:$X15, "&lt;=-2") &lt;= 0, "")</f>
        <v/>
      </c>
      <c r="AN15" s="6" t="str">
        <f>IF($AI15, COUNTIF(Andmekvaliteet!$B15:$X15, "&lt;=-1") &lt;= 0, "")</f>
        <v/>
      </c>
      <c r="AO15" s="1"/>
    </row>
    <row r="16" spans="1:41" x14ac:dyDescent="0.35">
      <c r="A16" s="2" t="str">
        <f t="shared" si="0"/>
        <v/>
      </c>
      <c r="B16" s="29" t="str">
        <f>IF(AND($AJ16, AndmeteEsitamiseKP&lt;&gt;Kontroll!$B$3), AndmeteEsitamiseKP, "")</f>
        <v/>
      </c>
      <c r="O16" s="35" t="str">
        <f>IF(AND($AJ16, AsutuseNimi&lt;&gt;Kontroll!$O$3), AsutuseNimi, "")</f>
        <v/>
      </c>
      <c r="P16" s="35" t="str">
        <f>IF(AND($AJ16, AsutuseAadress&lt;&gt;Kontroll!$P$3), AsutuseAadress, "")</f>
        <v/>
      </c>
      <c r="Q16" s="36" t="str">
        <f>IF(AND($AJ16, AsutuseRyhm&lt;&gt;Kontroll!$Q$3), AsutuseRyhm, "")</f>
        <v/>
      </c>
      <c r="S16" s="38" t="str">
        <f>IF(AND($AJ16, KokkupuuteKp&lt;&gt;Kontroll!$S$3), KokkupuuteKp, "")</f>
        <v/>
      </c>
      <c r="T16" s="134" t="str">
        <f t="shared" si="1"/>
        <v/>
      </c>
      <c r="U16" s="135" t="str">
        <f t="shared" si="2"/>
        <v/>
      </c>
      <c r="V16" s="40" t="str">
        <f>IF(AND($AJ16, SeotudHaigeEesnimi&lt;&gt;Kontroll!$V$3), SeotudHaigeEesnimi, "")</f>
        <v/>
      </c>
      <c r="W16" s="36" t="str">
        <f>IF(AND($AJ16, SeotudHaigePerenimi&lt;&gt;Kontroll!$W$3), SeotudHaigePerenimi, "")</f>
        <v/>
      </c>
      <c r="X16" s="168" t="str">
        <f>IF(AND($AJ16, SeotudHaigeIsikukood&lt;&gt;Kontroll!$X$3), SeotudHaigeIsikukood, "")</f>
        <v/>
      </c>
      <c r="Z16" s="3" t="str">
        <f>IF(AND($AJ16, AndmeteEsitajaNimi&lt;&gt;Kontroll!$Z$3), AndmeteEsitajaNimi, "")</f>
        <v/>
      </c>
      <c r="AA16" s="3" t="str">
        <f>IF(AND($AJ16, AndmeteEsitajaEpost&lt;&gt;Kontroll!$AA$3), AndmeteEsitajaEpost, "")</f>
        <v/>
      </c>
      <c r="AB16" s="3" t="str">
        <f>IF(AND($AJ16, AndmeteEsitajaTelefon&lt;&gt;Kontroll!$AB$3), AndmeteEsitajaTelefon, "")</f>
        <v/>
      </c>
      <c r="AC16" s="3" t="str">
        <f>IF(AND($AJ16, TerviseametiRegioon&lt;&gt;Kontroll!$AC$3), TerviseametiRegioon, "")</f>
        <v/>
      </c>
      <c r="AD16" s="3" t="str">
        <f>IF(AND($AJ16, TerviseametiInspektor&lt;&gt;Kontroll!$AD$3), TerviseametiInspektor, "")</f>
        <v/>
      </c>
      <c r="AE16" s="3" t="str">
        <f>IF(AND($AJ16, TerviseametiInspektoriIsikukood&lt;&gt;Kontroll!$AE$3), TerviseametiInspektoriIsikukood, "")</f>
        <v/>
      </c>
      <c r="AF16" s="3" t="str">
        <f>IF(AND($AJ16, TerviseametiInspektoriEpost&lt;&gt;Kontroll!$AF$3), TerviseametiInspektoriEpost, "")</f>
        <v/>
      </c>
      <c r="AI16" s="6" t="b">
        <f>IFERROR(SUMPRODUCT(--($B16:$X16&lt;&gt;""))&lt;&gt;SUMPRODUCT(--(Kontroll!$B$2:$X$2&lt;&gt;"")),TRUE)</f>
        <v>0</v>
      </c>
      <c r="AJ16" s="6" t="b">
        <f>IFERROR(SUMPRODUCT(--($C16:$N16&lt;&gt;""))&lt;&gt;SUMPRODUCT(--(Kontroll!$C$2:$N$2&lt;&gt;"")),TRUE)</f>
        <v>0</v>
      </c>
      <c r="AK16" s="6" t="b">
        <f t="shared" si="3"/>
        <v>0</v>
      </c>
      <c r="AL16" s="6">
        <f ca="1">COUNTIF(Andmekvaliteet!$B16:$X16, "=-2")</f>
        <v>0</v>
      </c>
      <c r="AM16" s="6" t="str">
        <f>IF($AI16, COUNTIF(Andmekvaliteet!$B16:$X16, "&lt;=-2") &lt;= 0, "")</f>
        <v/>
      </c>
      <c r="AN16" s="6" t="str">
        <f>IF($AI16, COUNTIF(Andmekvaliteet!$B16:$X16, "&lt;=-1") &lt;= 0, "")</f>
        <v/>
      </c>
      <c r="AO16" s="1"/>
    </row>
    <row r="17" spans="1:41" x14ac:dyDescent="0.35">
      <c r="A17" s="2" t="str">
        <f t="shared" si="0"/>
        <v/>
      </c>
      <c r="B17" s="29" t="str">
        <f>IF(AND($AJ17, AndmeteEsitamiseKP&lt;&gt;Kontroll!$B$3), AndmeteEsitamiseKP, "")</f>
        <v/>
      </c>
      <c r="O17" s="35" t="str">
        <f>IF(AND($AJ17, AsutuseNimi&lt;&gt;Kontroll!$O$3), AsutuseNimi, "")</f>
        <v/>
      </c>
      <c r="P17" s="35" t="str">
        <f>IF(AND($AJ17, AsutuseAadress&lt;&gt;Kontroll!$P$3), AsutuseAadress, "")</f>
        <v/>
      </c>
      <c r="Q17" s="36" t="str">
        <f>IF(AND($AJ17, AsutuseRyhm&lt;&gt;Kontroll!$Q$3), AsutuseRyhm, "")</f>
        <v/>
      </c>
      <c r="S17" s="38" t="str">
        <f>IF(AND($AJ17, KokkupuuteKp&lt;&gt;Kontroll!$S$3), KokkupuuteKp, "")</f>
        <v/>
      </c>
      <c r="T17" s="134" t="str">
        <f t="shared" si="1"/>
        <v/>
      </c>
      <c r="U17" s="135" t="str">
        <f t="shared" si="2"/>
        <v/>
      </c>
      <c r="V17" s="40" t="str">
        <f>IF(AND($AJ17, SeotudHaigeEesnimi&lt;&gt;Kontroll!$V$3), SeotudHaigeEesnimi, "")</f>
        <v/>
      </c>
      <c r="W17" s="36" t="str">
        <f>IF(AND($AJ17, SeotudHaigePerenimi&lt;&gt;Kontroll!$W$3), SeotudHaigePerenimi, "")</f>
        <v/>
      </c>
      <c r="X17" s="168" t="str">
        <f>IF(AND($AJ17, SeotudHaigeIsikukood&lt;&gt;Kontroll!$X$3), SeotudHaigeIsikukood, "")</f>
        <v/>
      </c>
      <c r="Z17" s="3" t="str">
        <f>IF(AND($AJ17, AndmeteEsitajaNimi&lt;&gt;Kontroll!$Z$3), AndmeteEsitajaNimi, "")</f>
        <v/>
      </c>
      <c r="AA17" s="3" t="str">
        <f>IF(AND($AJ17, AndmeteEsitajaEpost&lt;&gt;Kontroll!$AA$3), AndmeteEsitajaEpost, "")</f>
        <v/>
      </c>
      <c r="AB17" s="3" t="str">
        <f>IF(AND($AJ17, AndmeteEsitajaTelefon&lt;&gt;Kontroll!$AB$3), AndmeteEsitajaTelefon, "")</f>
        <v/>
      </c>
      <c r="AC17" s="3" t="str">
        <f>IF(AND($AJ17, TerviseametiRegioon&lt;&gt;Kontroll!$AC$3), TerviseametiRegioon, "")</f>
        <v/>
      </c>
      <c r="AD17" s="3" t="str">
        <f>IF(AND($AJ17, TerviseametiInspektor&lt;&gt;Kontroll!$AD$3), TerviseametiInspektor, "")</f>
        <v/>
      </c>
      <c r="AE17" s="3" t="str">
        <f>IF(AND($AJ17, TerviseametiInspektoriIsikukood&lt;&gt;Kontroll!$AE$3), TerviseametiInspektoriIsikukood, "")</f>
        <v/>
      </c>
      <c r="AF17" s="3" t="str">
        <f>IF(AND($AJ17, TerviseametiInspektoriEpost&lt;&gt;Kontroll!$AF$3), TerviseametiInspektoriEpost, "")</f>
        <v/>
      </c>
      <c r="AI17" s="6" t="b">
        <f>IFERROR(SUMPRODUCT(--($B17:$X17&lt;&gt;""))&lt;&gt;SUMPRODUCT(--(Kontroll!$B$2:$X$2&lt;&gt;"")),TRUE)</f>
        <v>0</v>
      </c>
      <c r="AJ17" s="6" t="b">
        <f>IFERROR(SUMPRODUCT(--($C17:$N17&lt;&gt;""))&lt;&gt;SUMPRODUCT(--(Kontroll!$C$2:$N$2&lt;&gt;"")),TRUE)</f>
        <v>0</v>
      </c>
      <c r="AK17" s="6" t="b">
        <f t="shared" si="3"/>
        <v>0</v>
      </c>
      <c r="AL17" s="6">
        <f ca="1">COUNTIF(Andmekvaliteet!$B17:$X17, "=-2")</f>
        <v>0</v>
      </c>
      <c r="AM17" s="6" t="str">
        <f>IF($AI17, COUNTIF(Andmekvaliteet!$B17:$X17, "&lt;=-2") &lt;= 0, "")</f>
        <v/>
      </c>
      <c r="AN17" s="6" t="str">
        <f>IF($AI17, COUNTIF(Andmekvaliteet!$B17:$X17, "&lt;=-1") &lt;= 0, "")</f>
        <v/>
      </c>
      <c r="AO17" s="1"/>
    </row>
    <row r="18" spans="1:41" x14ac:dyDescent="0.35">
      <c r="A18" s="2" t="str">
        <f t="shared" si="0"/>
        <v/>
      </c>
      <c r="B18" s="29" t="str">
        <f>IF(AND($AJ18, AndmeteEsitamiseKP&lt;&gt;Kontroll!$B$3), AndmeteEsitamiseKP, "")</f>
        <v/>
      </c>
      <c r="O18" s="35" t="str">
        <f>IF(AND($AJ18, AsutuseNimi&lt;&gt;Kontroll!$O$3), AsutuseNimi, "")</f>
        <v/>
      </c>
      <c r="P18" s="35" t="str">
        <f>IF(AND($AJ18, AsutuseAadress&lt;&gt;Kontroll!$P$3), AsutuseAadress, "")</f>
        <v/>
      </c>
      <c r="Q18" s="36" t="str">
        <f>IF(AND($AJ18, AsutuseRyhm&lt;&gt;Kontroll!$Q$3), AsutuseRyhm, "")</f>
        <v/>
      </c>
      <c r="S18" s="38" t="str">
        <f>IF(AND($AJ18, KokkupuuteKp&lt;&gt;Kontroll!$S$3), KokkupuuteKp, "")</f>
        <v/>
      </c>
      <c r="T18" s="134" t="str">
        <f t="shared" si="1"/>
        <v/>
      </c>
      <c r="U18" s="135" t="str">
        <f t="shared" si="2"/>
        <v/>
      </c>
      <c r="V18" s="40" t="str">
        <f>IF(AND($AJ18, SeotudHaigeEesnimi&lt;&gt;Kontroll!$V$3), SeotudHaigeEesnimi, "")</f>
        <v/>
      </c>
      <c r="W18" s="36" t="str">
        <f>IF(AND($AJ18, SeotudHaigePerenimi&lt;&gt;Kontroll!$W$3), SeotudHaigePerenimi, "")</f>
        <v/>
      </c>
      <c r="X18" s="168" t="str">
        <f>IF(AND($AJ18, SeotudHaigeIsikukood&lt;&gt;Kontroll!$X$3), SeotudHaigeIsikukood, "")</f>
        <v/>
      </c>
      <c r="Z18" s="3" t="str">
        <f>IF(AND($AJ18, AndmeteEsitajaNimi&lt;&gt;Kontroll!$Z$3), AndmeteEsitajaNimi, "")</f>
        <v/>
      </c>
      <c r="AA18" s="3" t="str">
        <f>IF(AND($AJ18, AndmeteEsitajaEpost&lt;&gt;Kontroll!$AA$3), AndmeteEsitajaEpost, "")</f>
        <v/>
      </c>
      <c r="AB18" s="3" t="str">
        <f>IF(AND($AJ18, AndmeteEsitajaTelefon&lt;&gt;Kontroll!$AB$3), AndmeteEsitajaTelefon, "")</f>
        <v/>
      </c>
      <c r="AC18" s="3" t="str">
        <f>IF(AND($AJ18, TerviseametiRegioon&lt;&gt;Kontroll!$AC$3), TerviseametiRegioon, "")</f>
        <v/>
      </c>
      <c r="AD18" s="3" t="str">
        <f>IF(AND($AJ18, TerviseametiInspektor&lt;&gt;Kontroll!$AD$3), TerviseametiInspektor, "")</f>
        <v/>
      </c>
      <c r="AE18" s="3" t="str">
        <f>IF(AND($AJ18, TerviseametiInspektoriIsikukood&lt;&gt;Kontroll!$AE$3), TerviseametiInspektoriIsikukood, "")</f>
        <v/>
      </c>
      <c r="AF18" s="3" t="str">
        <f>IF(AND($AJ18, TerviseametiInspektoriEpost&lt;&gt;Kontroll!$AF$3), TerviseametiInspektoriEpost, "")</f>
        <v/>
      </c>
      <c r="AI18" s="6" t="b">
        <f>IFERROR(SUMPRODUCT(--($B18:$X18&lt;&gt;""))&lt;&gt;SUMPRODUCT(--(Kontroll!$B$2:$X$2&lt;&gt;"")),TRUE)</f>
        <v>0</v>
      </c>
      <c r="AJ18" s="6" t="b">
        <f>IFERROR(SUMPRODUCT(--($C18:$N18&lt;&gt;""))&lt;&gt;SUMPRODUCT(--(Kontroll!$C$2:$N$2&lt;&gt;"")),TRUE)</f>
        <v>0</v>
      </c>
      <c r="AK18" s="6" t="b">
        <f t="shared" si="3"/>
        <v>0</v>
      </c>
      <c r="AL18" s="6">
        <f ca="1">COUNTIF(Andmekvaliteet!$B18:$X18, "=-2")</f>
        <v>0</v>
      </c>
      <c r="AM18" s="6" t="str">
        <f>IF($AI18, COUNTIF(Andmekvaliteet!$B18:$X18, "&lt;=-2") &lt;= 0, "")</f>
        <v/>
      </c>
      <c r="AN18" s="6" t="str">
        <f>IF($AI18, COUNTIF(Andmekvaliteet!$B18:$X18, "&lt;=-1") &lt;= 0, "")</f>
        <v/>
      </c>
      <c r="AO18" s="1"/>
    </row>
    <row r="19" spans="1:41" x14ac:dyDescent="0.35">
      <c r="A19" s="2" t="str">
        <f t="shared" si="0"/>
        <v/>
      </c>
      <c r="B19" s="29" t="str">
        <f>IF(AND($AJ19, AndmeteEsitamiseKP&lt;&gt;Kontroll!$B$3), AndmeteEsitamiseKP, "")</f>
        <v/>
      </c>
      <c r="O19" s="35" t="str">
        <f>IF(AND($AJ19, AsutuseNimi&lt;&gt;Kontroll!$O$3), AsutuseNimi, "")</f>
        <v/>
      </c>
      <c r="P19" s="35" t="str">
        <f>IF(AND($AJ19, AsutuseAadress&lt;&gt;Kontroll!$P$3), AsutuseAadress, "")</f>
        <v/>
      </c>
      <c r="Q19" s="36" t="str">
        <f>IF(AND($AJ19, AsutuseRyhm&lt;&gt;Kontroll!$Q$3), AsutuseRyhm, "")</f>
        <v/>
      </c>
      <c r="S19" s="38" t="str">
        <f>IF(AND($AJ19, KokkupuuteKp&lt;&gt;Kontroll!$S$3), KokkupuuteKp, "")</f>
        <v/>
      </c>
      <c r="T19" s="134" t="str">
        <f t="shared" si="1"/>
        <v/>
      </c>
      <c r="U19" s="135" t="str">
        <f t="shared" si="2"/>
        <v/>
      </c>
      <c r="V19" s="40" t="str">
        <f>IF(AND($AJ19, SeotudHaigeEesnimi&lt;&gt;Kontroll!$V$3), SeotudHaigeEesnimi, "")</f>
        <v/>
      </c>
      <c r="W19" s="36" t="str">
        <f>IF(AND($AJ19, SeotudHaigePerenimi&lt;&gt;Kontroll!$W$3), SeotudHaigePerenimi, "")</f>
        <v/>
      </c>
      <c r="X19" s="168" t="str">
        <f>IF(AND($AJ19, SeotudHaigeIsikukood&lt;&gt;Kontroll!$X$3), SeotudHaigeIsikukood, "")</f>
        <v/>
      </c>
      <c r="Z19" s="3" t="str">
        <f>IF(AND($AJ19, AndmeteEsitajaNimi&lt;&gt;Kontroll!$Z$3), AndmeteEsitajaNimi, "")</f>
        <v/>
      </c>
      <c r="AA19" s="3" t="str">
        <f>IF(AND($AJ19, AndmeteEsitajaEpost&lt;&gt;Kontroll!$AA$3), AndmeteEsitajaEpost, "")</f>
        <v/>
      </c>
      <c r="AB19" s="3" t="str">
        <f>IF(AND($AJ19, AndmeteEsitajaTelefon&lt;&gt;Kontroll!$AB$3), AndmeteEsitajaTelefon, "")</f>
        <v/>
      </c>
      <c r="AC19" s="3" t="str">
        <f>IF(AND($AJ19, TerviseametiRegioon&lt;&gt;Kontroll!$AC$3), TerviseametiRegioon, "")</f>
        <v/>
      </c>
      <c r="AD19" s="3" t="str">
        <f>IF(AND($AJ19, TerviseametiInspektor&lt;&gt;Kontroll!$AD$3), TerviseametiInspektor, "")</f>
        <v/>
      </c>
      <c r="AE19" s="3" t="str">
        <f>IF(AND($AJ19, TerviseametiInspektoriIsikukood&lt;&gt;Kontroll!$AE$3), TerviseametiInspektoriIsikukood, "")</f>
        <v/>
      </c>
      <c r="AF19" s="3" t="str">
        <f>IF(AND($AJ19, TerviseametiInspektoriEpost&lt;&gt;Kontroll!$AF$3), TerviseametiInspektoriEpost, "")</f>
        <v/>
      </c>
      <c r="AI19" s="6" t="b">
        <f>IFERROR(SUMPRODUCT(--($B19:$X19&lt;&gt;""))&lt;&gt;SUMPRODUCT(--(Kontroll!$B$2:$X$2&lt;&gt;"")),TRUE)</f>
        <v>0</v>
      </c>
      <c r="AJ19" s="6" t="b">
        <f>IFERROR(SUMPRODUCT(--($C19:$N19&lt;&gt;""))&lt;&gt;SUMPRODUCT(--(Kontroll!$C$2:$N$2&lt;&gt;"")),TRUE)</f>
        <v>0</v>
      </c>
      <c r="AK19" s="6" t="b">
        <f t="shared" si="3"/>
        <v>0</v>
      </c>
      <c r="AL19" s="6">
        <f ca="1">COUNTIF(Andmekvaliteet!$B19:$X19, "=-2")</f>
        <v>0</v>
      </c>
      <c r="AM19" s="6" t="str">
        <f>IF($AI19, COUNTIF(Andmekvaliteet!$B19:$X19, "&lt;=-2") &lt;= 0, "")</f>
        <v/>
      </c>
      <c r="AN19" s="6" t="str">
        <f>IF($AI19, COUNTIF(Andmekvaliteet!$B19:$X19, "&lt;=-1") &lt;= 0, "")</f>
        <v/>
      </c>
      <c r="AO19" s="1"/>
    </row>
    <row r="20" spans="1:41" x14ac:dyDescent="0.35">
      <c r="A20" s="2" t="str">
        <f t="shared" si="0"/>
        <v/>
      </c>
      <c r="B20" s="29" t="str">
        <f>IF(AND($AJ20, AndmeteEsitamiseKP&lt;&gt;Kontroll!$B$3), AndmeteEsitamiseKP, "")</f>
        <v/>
      </c>
      <c r="O20" s="35" t="str">
        <f>IF(AND($AJ20, AsutuseNimi&lt;&gt;Kontroll!$O$3), AsutuseNimi, "")</f>
        <v/>
      </c>
      <c r="P20" s="35" t="str">
        <f>IF(AND($AJ20, AsutuseAadress&lt;&gt;Kontroll!$P$3), AsutuseAadress, "")</f>
        <v/>
      </c>
      <c r="Q20" s="36" t="str">
        <f>IF(AND($AJ20, AsutuseRyhm&lt;&gt;Kontroll!$Q$3), AsutuseRyhm, "")</f>
        <v/>
      </c>
      <c r="S20" s="38" t="str">
        <f>IF(AND($AJ20, KokkupuuteKp&lt;&gt;Kontroll!$S$3), KokkupuuteKp, "")</f>
        <v/>
      </c>
      <c r="T20" s="134" t="str">
        <f t="shared" si="1"/>
        <v/>
      </c>
      <c r="U20" s="135" t="str">
        <f t="shared" si="2"/>
        <v/>
      </c>
      <c r="V20" s="40" t="str">
        <f>IF(AND($AJ20, SeotudHaigeEesnimi&lt;&gt;Kontroll!$V$3), SeotudHaigeEesnimi, "")</f>
        <v/>
      </c>
      <c r="W20" s="36" t="str">
        <f>IF(AND($AJ20, SeotudHaigePerenimi&lt;&gt;Kontroll!$W$3), SeotudHaigePerenimi, "")</f>
        <v/>
      </c>
      <c r="X20" s="168" t="str">
        <f>IF(AND($AJ20, SeotudHaigeIsikukood&lt;&gt;Kontroll!$X$3), SeotudHaigeIsikukood, "")</f>
        <v/>
      </c>
      <c r="Z20" s="3" t="str">
        <f>IF(AND($AJ20, AndmeteEsitajaNimi&lt;&gt;Kontroll!$Z$3), AndmeteEsitajaNimi, "")</f>
        <v/>
      </c>
      <c r="AA20" s="3" t="str">
        <f>IF(AND($AJ20, AndmeteEsitajaEpost&lt;&gt;Kontroll!$AA$3), AndmeteEsitajaEpost, "")</f>
        <v/>
      </c>
      <c r="AB20" s="3" t="str">
        <f>IF(AND($AJ20, AndmeteEsitajaTelefon&lt;&gt;Kontroll!$AB$3), AndmeteEsitajaTelefon, "")</f>
        <v/>
      </c>
      <c r="AC20" s="3" t="str">
        <f>IF(AND($AJ20, TerviseametiRegioon&lt;&gt;Kontroll!$AC$3), TerviseametiRegioon, "")</f>
        <v/>
      </c>
      <c r="AD20" s="3" t="str">
        <f>IF(AND($AJ20, TerviseametiInspektor&lt;&gt;Kontroll!$AD$3), TerviseametiInspektor, "")</f>
        <v/>
      </c>
      <c r="AE20" s="3" t="str">
        <f>IF(AND($AJ20, TerviseametiInspektoriIsikukood&lt;&gt;Kontroll!$AE$3), TerviseametiInspektoriIsikukood, "")</f>
        <v/>
      </c>
      <c r="AF20" s="3" t="str">
        <f>IF(AND($AJ20, TerviseametiInspektoriEpost&lt;&gt;Kontroll!$AF$3), TerviseametiInspektoriEpost, "")</f>
        <v/>
      </c>
      <c r="AI20" s="6" t="b">
        <f>IFERROR(SUMPRODUCT(--($B20:$X20&lt;&gt;""))&lt;&gt;SUMPRODUCT(--(Kontroll!$B$2:$X$2&lt;&gt;"")),TRUE)</f>
        <v>0</v>
      </c>
      <c r="AJ20" s="6" t="b">
        <f>IFERROR(SUMPRODUCT(--($C20:$N20&lt;&gt;""))&lt;&gt;SUMPRODUCT(--(Kontroll!$C$2:$N$2&lt;&gt;"")),TRUE)</f>
        <v>0</v>
      </c>
      <c r="AK20" s="6" t="b">
        <f t="shared" si="3"/>
        <v>0</v>
      </c>
      <c r="AL20" s="6">
        <f ca="1">COUNTIF(Andmekvaliteet!$B20:$X20, "=-2")</f>
        <v>0</v>
      </c>
      <c r="AM20" s="6" t="str">
        <f>IF($AI20, COUNTIF(Andmekvaliteet!$B20:$X20, "&lt;=-2") &lt;= 0, "")</f>
        <v/>
      </c>
      <c r="AN20" s="6" t="str">
        <f>IF($AI20, COUNTIF(Andmekvaliteet!$B20:$X20, "&lt;=-1") &lt;= 0, "")</f>
        <v/>
      </c>
      <c r="AO20" s="1"/>
    </row>
    <row r="21" spans="1:41" x14ac:dyDescent="0.35">
      <c r="A21" s="2" t="str">
        <f t="shared" si="0"/>
        <v/>
      </c>
      <c r="B21" s="29" t="str">
        <f>IF(AND($AJ21, AndmeteEsitamiseKP&lt;&gt;Kontroll!$B$3), AndmeteEsitamiseKP, "")</f>
        <v/>
      </c>
      <c r="O21" s="35" t="str">
        <f>IF(AND($AJ21, AsutuseNimi&lt;&gt;Kontroll!$O$3), AsutuseNimi, "")</f>
        <v/>
      </c>
      <c r="P21" s="35" t="str">
        <f>IF(AND($AJ21, AsutuseAadress&lt;&gt;Kontroll!$P$3), AsutuseAadress, "")</f>
        <v/>
      </c>
      <c r="Q21" s="36" t="str">
        <f>IF(AND($AJ21, AsutuseRyhm&lt;&gt;Kontroll!$Q$3), AsutuseRyhm, "")</f>
        <v/>
      </c>
      <c r="S21" s="38" t="str">
        <f>IF(AND($AJ21, KokkupuuteKp&lt;&gt;Kontroll!$S$3), KokkupuuteKp, "")</f>
        <v/>
      </c>
      <c r="T21" s="134" t="str">
        <f t="shared" si="1"/>
        <v/>
      </c>
      <c r="U21" s="135" t="str">
        <f t="shared" si="2"/>
        <v/>
      </c>
      <c r="V21" s="40" t="str">
        <f>IF(AND($AJ21, SeotudHaigeEesnimi&lt;&gt;Kontroll!$V$3), SeotudHaigeEesnimi, "")</f>
        <v/>
      </c>
      <c r="W21" s="36" t="str">
        <f>IF(AND($AJ21, SeotudHaigePerenimi&lt;&gt;Kontroll!$W$3), SeotudHaigePerenimi, "")</f>
        <v/>
      </c>
      <c r="X21" s="168" t="str">
        <f>IF(AND($AJ21, SeotudHaigeIsikukood&lt;&gt;Kontroll!$X$3), SeotudHaigeIsikukood, "")</f>
        <v/>
      </c>
      <c r="Z21" s="3" t="str">
        <f>IF(AND($AJ21, AndmeteEsitajaNimi&lt;&gt;Kontroll!$Z$3), AndmeteEsitajaNimi, "")</f>
        <v/>
      </c>
      <c r="AA21" s="3" t="str">
        <f>IF(AND($AJ21, AndmeteEsitajaEpost&lt;&gt;Kontroll!$AA$3), AndmeteEsitajaEpost, "")</f>
        <v/>
      </c>
      <c r="AB21" s="3" t="str">
        <f>IF(AND($AJ21, AndmeteEsitajaTelefon&lt;&gt;Kontroll!$AB$3), AndmeteEsitajaTelefon, "")</f>
        <v/>
      </c>
      <c r="AC21" s="3" t="str">
        <f>IF(AND($AJ21, TerviseametiRegioon&lt;&gt;Kontroll!$AC$3), TerviseametiRegioon, "")</f>
        <v/>
      </c>
      <c r="AD21" s="3" t="str">
        <f>IF(AND($AJ21, TerviseametiInspektor&lt;&gt;Kontroll!$AD$3), TerviseametiInspektor, "")</f>
        <v/>
      </c>
      <c r="AE21" s="3" t="str">
        <f>IF(AND($AJ21, TerviseametiInspektoriIsikukood&lt;&gt;Kontroll!$AE$3), TerviseametiInspektoriIsikukood, "")</f>
        <v/>
      </c>
      <c r="AF21" s="3" t="str">
        <f>IF(AND($AJ21, TerviseametiInspektoriEpost&lt;&gt;Kontroll!$AF$3), TerviseametiInspektoriEpost, "")</f>
        <v/>
      </c>
      <c r="AI21" s="6" t="b">
        <f>IFERROR(SUMPRODUCT(--($B21:$X21&lt;&gt;""))&lt;&gt;SUMPRODUCT(--(Kontroll!$B$2:$X$2&lt;&gt;"")),TRUE)</f>
        <v>0</v>
      </c>
      <c r="AJ21" s="6" t="b">
        <f>IFERROR(SUMPRODUCT(--($C21:$N21&lt;&gt;""))&lt;&gt;SUMPRODUCT(--(Kontroll!$C$2:$N$2&lt;&gt;"")),TRUE)</f>
        <v>0</v>
      </c>
      <c r="AK21" s="6" t="b">
        <f t="shared" si="3"/>
        <v>0</v>
      </c>
      <c r="AL21" s="6">
        <f ca="1">COUNTIF(Andmekvaliteet!$B21:$X21, "=-2")</f>
        <v>0</v>
      </c>
      <c r="AM21" s="6" t="str">
        <f>IF($AI21, COUNTIF(Andmekvaliteet!$B21:$X21, "&lt;=-2") &lt;= 0, "")</f>
        <v/>
      </c>
      <c r="AN21" s="6" t="str">
        <f>IF($AI21, COUNTIF(Andmekvaliteet!$B21:$X21, "&lt;=-1") &lt;= 0, "")</f>
        <v/>
      </c>
      <c r="AO21" s="1"/>
    </row>
    <row r="22" spans="1:41" x14ac:dyDescent="0.35">
      <c r="A22" s="2" t="str">
        <f t="shared" si="0"/>
        <v/>
      </c>
      <c r="B22" s="29" t="str">
        <f>IF(AND($AJ22, AndmeteEsitamiseKP&lt;&gt;Kontroll!$B$3), AndmeteEsitamiseKP, "")</f>
        <v/>
      </c>
      <c r="O22" s="35" t="str">
        <f>IF(AND($AJ22, AsutuseNimi&lt;&gt;Kontroll!$O$3), AsutuseNimi, "")</f>
        <v/>
      </c>
      <c r="P22" s="35" t="str">
        <f>IF(AND($AJ22, AsutuseAadress&lt;&gt;Kontroll!$P$3), AsutuseAadress, "")</f>
        <v/>
      </c>
      <c r="Q22" s="36" t="str">
        <f>IF(AND($AJ22, AsutuseRyhm&lt;&gt;Kontroll!$Q$3), AsutuseRyhm, "")</f>
        <v/>
      </c>
      <c r="S22" s="38" t="str">
        <f>IF(AND($AJ22, KokkupuuteKp&lt;&gt;Kontroll!$S$3), KokkupuuteKp, "")</f>
        <v/>
      </c>
      <c r="T22" s="134" t="str">
        <f t="shared" si="1"/>
        <v/>
      </c>
      <c r="U22" s="135" t="str">
        <f t="shared" si="2"/>
        <v/>
      </c>
      <c r="V22" s="40" t="str">
        <f>IF(AND($AJ22, SeotudHaigeEesnimi&lt;&gt;Kontroll!$V$3), SeotudHaigeEesnimi, "")</f>
        <v/>
      </c>
      <c r="W22" s="36" t="str">
        <f>IF(AND($AJ22, SeotudHaigePerenimi&lt;&gt;Kontroll!$W$3), SeotudHaigePerenimi, "")</f>
        <v/>
      </c>
      <c r="X22" s="168" t="str">
        <f>IF(AND($AJ22, SeotudHaigeIsikukood&lt;&gt;Kontroll!$X$3), SeotudHaigeIsikukood, "")</f>
        <v/>
      </c>
      <c r="Z22" s="3" t="str">
        <f>IF(AND($AJ22, AndmeteEsitajaNimi&lt;&gt;Kontroll!$Z$3), AndmeteEsitajaNimi, "")</f>
        <v/>
      </c>
      <c r="AA22" s="3" t="str">
        <f>IF(AND($AJ22, AndmeteEsitajaEpost&lt;&gt;Kontroll!$AA$3), AndmeteEsitajaEpost, "")</f>
        <v/>
      </c>
      <c r="AB22" s="3" t="str">
        <f>IF(AND($AJ22, AndmeteEsitajaTelefon&lt;&gt;Kontroll!$AB$3), AndmeteEsitajaTelefon, "")</f>
        <v/>
      </c>
      <c r="AC22" s="3" t="str">
        <f>IF(AND($AJ22, TerviseametiRegioon&lt;&gt;Kontroll!$AC$3), TerviseametiRegioon, "")</f>
        <v/>
      </c>
      <c r="AD22" s="3" t="str">
        <f>IF(AND($AJ22, TerviseametiInspektor&lt;&gt;Kontroll!$AD$3), TerviseametiInspektor, "")</f>
        <v/>
      </c>
      <c r="AE22" s="3" t="str">
        <f>IF(AND($AJ22, TerviseametiInspektoriIsikukood&lt;&gt;Kontroll!$AE$3), TerviseametiInspektoriIsikukood, "")</f>
        <v/>
      </c>
      <c r="AF22" s="3" t="str">
        <f>IF(AND($AJ22, TerviseametiInspektoriEpost&lt;&gt;Kontroll!$AF$3), TerviseametiInspektoriEpost, "")</f>
        <v/>
      </c>
      <c r="AI22" s="6" t="b">
        <f>IFERROR(SUMPRODUCT(--($B22:$X22&lt;&gt;""))&lt;&gt;SUMPRODUCT(--(Kontroll!$B$2:$X$2&lt;&gt;"")),TRUE)</f>
        <v>0</v>
      </c>
      <c r="AJ22" s="6" t="b">
        <f>IFERROR(SUMPRODUCT(--($C22:$N22&lt;&gt;""))&lt;&gt;SUMPRODUCT(--(Kontroll!$C$2:$N$2&lt;&gt;"")),TRUE)</f>
        <v>0</v>
      </c>
      <c r="AK22" s="6" t="b">
        <f t="shared" si="3"/>
        <v>0</v>
      </c>
      <c r="AL22" s="6">
        <f ca="1">COUNTIF(Andmekvaliteet!$B22:$X22, "=-2")</f>
        <v>0</v>
      </c>
      <c r="AM22" s="6" t="str">
        <f>IF($AI22, COUNTIF(Andmekvaliteet!$B22:$X22, "&lt;=-2") &lt;= 0, "")</f>
        <v/>
      </c>
      <c r="AN22" s="6" t="str">
        <f>IF($AI22, COUNTIF(Andmekvaliteet!$B22:$X22, "&lt;=-1") &lt;= 0, "")</f>
        <v/>
      </c>
    </row>
    <row r="23" spans="1:41" x14ac:dyDescent="0.35">
      <c r="A23" s="2" t="str">
        <f t="shared" si="0"/>
        <v/>
      </c>
      <c r="B23" s="29" t="str">
        <f>IF(AND($AJ23, AndmeteEsitamiseKP&lt;&gt;Kontroll!$B$3), AndmeteEsitamiseKP, "")</f>
        <v/>
      </c>
      <c r="O23" s="35" t="str">
        <f>IF(AND($AJ23, AsutuseNimi&lt;&gt;Kontroll!$O$3), AsutuseNimi, "")</f>
        <v/>
      </c>
      <c r="P23" s="35" t="str">
        <f>IF(AND($AJ23, AsutuseAadress&lt;&gt;Kontroll!$P$3), AsutuseAadress, "")</f>
        <v/>
      </c>
      <c r="Q23" s="36" t="str">
        <f>IF(AND($AJ23, AsutuseRyhm&lt;&gt;Kontroll!$Q$3), AsutuseRyhm, "")</f>
        <v/>
      </c>
      <c r="S23" s="38" t="str">
        <f>IF(AND($AJ23, KokkupuuteKp&lt;&gt;Kontroll!$S$3), KokkupuuteKp, "")</f>
        <v/>
      </c>
      <c r="T23" s="134" t="str">
        <f t="shared" si="1"/>
        <v/>
      </c>
      <c r="U23" s="135" t="str">
        <f t="shared" si="2"/>
        <v/>
      </c>
      <c r="V23" s="40" t="str">
        <f>IF(AND($AJ23, SeotudHaigeEesnimi&lt;&gt;Kontroll!$V$3), SeotudHaigeEesnimi, "")</f>
        <v/>
      </c>
      <c r="W23" s="36" t="str">
        <f>IF(AND($AJ23, SeotudHaigePerenimi&lt;&gt;Kontroll!$W$3), SeotudHaigePerenimi, "")</f>
        <v/>
      </c>
      <c r="X23" s="168" t="str">
        <f>IF(AND($AJ23, SeotudHaigeIsikukood&lt;&gt;Kontroll!$X$3), SeotudHaigeIsikukood, "")</f>
        <v/>
      </c>
      <c r="Z23" s="3" t="str">
        <f>IF(AND($AJ23, AndmeteEsitajaNimi&lt;&gt;Kontroll!$Z$3), AndmeteEsitajaNimi, "")</f>
        <v/>
      </c>
      <c r="AA23" s="3" t="str">
        <f>IF(AND($AJ23, AndmeteEsitajaEpost&lt;&gt;Kontroll!$AA$3), AndmeteEsitajaEpost, "")</f>
        <v/>
      </c>
      <c r="AB23" s="3" t="str">
        <f>IF(AND($AJ23, AndmeteEsitajaTelefon&lt;&gt;Kontroll!$AB$3), AndmeteEsitajaTelefon, "")</f>
        <v/>
      </c>
      <c r="AC23" s="3" t="str">
        <f>IF(AND($AJ23, TerviseametiRegioon&lt;&gt;Kontroll!$AC$3), TerviseametiRegioon, "")</f>
        <v/>
      </c>
      <c r="AD23" s="3" t="str">
        <f>IF(AND($AJ23, TerviseametiInspektor&lt;&gt;Kontroll!$AD$3), TerviseametiInspektor, "")</f>
        <v/>
      </c>
      <c r="AE23" s="3" t="str">
        <f>IF(AND($AJ23, TerviseametiInspektoriIsikukood&lt;&gt;Kontroll!$AE$3), TerviseametiInspektoriIsikukood, "")</f>
        <v/>
      </c>
      <c r="AF23" s="3" t="str">
        <f>IF(AND($AJ23, TerviseametiInspektoriEpost&lt;&gt;Kontroll!$AF$3), TerviseametiInspektoriEpost, "")</f>
        <v/>
      </c>
      <c r="AI23" s="6" t="b">
        <f>IFERROR(SUMPRODUCT(--($B23:$X23&lt;&gt;""))&lt;&gt;SUMPRODUCT(--(Kontroll!$B$2:$X$2&lt;&gt;"")),TRUE)</f>
        <v>0</v>
      </c>
      <c r="AJ23" s="6" t="b">
        <f>IFERROR(SUMPRODUCT(--($C23:$N23&lt;&gt;""))&lt;&gt;SUMPRODUCT(--(Kontroll!$C$2:$N$2&lt;&gt;"")),TRUE)</f>
        <v>0</v>
      </c>
      <c r="AK23" s="6" t="b">
        <f t="shared" si="3"/>
        <v>0</v>
      </c>
      <c r="AL23" s="6">
        <f ca="1">COUNTIF(Andmekvaliteet!$B23:$X23, "=-2")</f>
        <v>0</v>
      </c>
      <c r="AM23" s="6" t="str">
        <f>IF($AI23, COUNTIF(Andmekvaliteet!$B23:$X23, "&lt;=-2") &lt;= 0, "")</f>
        <v/>
      </c>
      <c r="AN23" s="6" t="str">
        <f>IF($AI23, COUNTIF(Andmekvaliteet!$B23:$X23, "&lt;=-1") &lt;= 0, "")</f>
        <v/>
      </c>
    </row>
    <row r="24" spans="1:41" x14ac:dyDescent="0.35">
      <c r="A24" s="2" t="str">
        <f t="shared" si="0"/>
        <v/>
      </c>
      <c r="B24" s="29" t="str">
        <f>IF(AND($AJ24, AndmeteEsitamiseKP&lt;&gt;Kontroll!$B$3), AndmeteEsitamiseKP, "")</f>
        <v/>
      </c>
      <c r="O24" s="35" t="str">
        <f>IF(AND($AJ24, AsutuseNimi&lt;&gt;Kontroll!$O$3), AsutuseNimi, "")</f>
        <v/>
      </c>
      <c r="P24" s="35" t="str">
        <f>IF(AND($AJ24, AsutuseAadress&lt;&gt;Kontroll!$P$3), AsutuseAadress, "")</f>
        <v/>
      </c>
      <c r="Q24" s="36" t="str">
        <f>IF(AND($AJ24, AsutuseRyhm&lt;&gt;Kontroll!$Q$3), AsutuseRyhm, "")</f>
        <v/>
      </c>
      <c r="S24" s="38" t="str">
        <f>IF(AND($AJ24, KokkupuuteKp&lt;&gt;Kontroll!$S$3), KokkupuuteKp, "")</f>
        <v/>
      </c>
      <c r="T24" s="134" t="str">
        <f t="shared" si="1"/>
        <v/>
      </c>
      <c r="U24" s="135" t="str">
        <f t="shared" si="2"/>
        <v/>
      </c>
      <c r="V24" s="40" t="str">
        <f>IF(AND($AJ24, SeotudHaigeEesnimi&lt;&gt;Kontroll!$V$3), SeotudHaigeEesnimi, "")</f>
        <v/>
      </c>
      <c r="W24" s="36" t="str">
        <f>IF(AND($AJ24, SeotudHaigePerenimi&lt;&gt;Kontroll!$W$3), SeotudHaigePerenimi, "")</f>
        <v/>
      </c>
      <c r="X24" s="168" t="str">
        <f>IF(AND($AJ24, SeotudHaigeIsikukood&lt;&gt;Kontroll!$X$3), SeotudHaigeIsikukood, "")</f>
        <v/>
      </c>
      <c r="Z24" s="3" t="str">
        <f>IF(AND($AJ24, AndmeteEsitajaNimi&lt;&gt;Kontroll!$Z$3), AndmeteEsitajaNimi, "")</f>
        <v/>
      </c>
      <c r="AA24" s="3" t="str">
        <f>IF(AND($AJ24, AndmeteEsitajaEpost&lt;&gt;Kontroll!$AA$3), AndmeteEsitajaEpost, "")</f>
        <v/>
      </c>
      <c r="AB24" s="3" t="str">
        <f>IF(AND($AJ24, AndmeteEsitajaTelefon&lt;&gt;Kontroll!$AB$3), AndmeteEsitajaTelefon, "")</f>
        <v/>
      </c>
      <c r="AC24" s="3" t="str">
        <f>IF(AND($AJ24, TerviseametiRegioon&lt;&gt;Kontroll!$AC$3), TerviseametiRegioon, "")</f>
        <v/>
      </c>
      <c r="AD24" s="3" t="str">
        <f>IF(AND($AJ24, TerviseametiInspektor&lt;&gt;Kontroll!$AD$3), TerviseametiInspektor, "")</f>
        <v/>
      </c>
      <c r="AE24" s="3" t="str">
        <f>IF(AND($AJ24, TerviseametiInspektoriIsikukood&lt;&gt;Kontroll!$AE$3), TerviseametiInspektoriIsikukood, "")</f>
        <v/>
      </c>
      <c r="AF24" s="3" t="str">
        <f>IF(AND($AJ24, TerviseametiInspektoriEpost&lt;&gt;Kontroll!$AF$3), TerviseametiInspektoriEpost, "")</f>
        <v/>
      </c>
      <c r="AI24" s="6" t="b">
        <f>IFERROR(SUMPRODUCT(--($B24:$X24&lt;&gt;""))&lt;&gt;SUMPRODUCT(--(Kontroll!$B$2:$X$2&lt;&gt;"")),TRUE)</f>
        <v>0</v>
      </c>
      <c r="AJ24" s="6" t="b">
        <f>IFERROR(SUMPRODUCT(--($C24:$N24&lt;&gt;""))&lt;&gt;SUMPRODUCT(--(Kontroll!$C$2:$N$2&lt;&gt;"")),TRUE)</f>
        <v>0</v>
      </c>
      <c r="AK24" s="6" t="b">
        <f t="shared" si="3"/>
        <v>0</v>
      </c>
      <c r="AL24" s="6">
        <f ca="1">COUNTIF(Andmekvaliteet!$B24:$X24, "=-2")</f>
        <v>0</v>
      </c>
      <c r="AM24" s="6" t="str">
        <f>IF($AI24, COUNTIF(Andmekvaliteet!$B24:$X24, "&lt;=-2") &lt;= 0, "")</f>
        <v/>
      </c>
      <c r="AN24" s="6" t="str">
        <f>IF($AI24, COUNTIF(Andmekvaliteet!$B24:$X24, "&lt;=-1") &lt;= 0, "")</f>
        <v/>
      </c>
    </row>
    <row r="25" spans="1:41" x14ac:dyDescent="0.35">
      <c r="A25" s="2" t="str">
        <f t="shared" si="0"/>
        <v/>
      </c>
      <c r="B25" s="29" t="str">
        <f>IF(AND($AJ25, AndmeteEsitamiseKP&lt;&gt;Kontroll!$B$3), AndmeteEsitamiseKP, "")</f>
        <v/>
      </c>
      <c r="O25" s="35" t="str">
        <f>IF(AND($AJ25, AsutuseNimi&lt;&gt;Kontroll!$O$3), AsutuseNimi, "")</f>
        <v/>
      </c>
      <c r="P25" s="35" t="str">
        <f>IF(AND($AJ25, AsutuseAadress&lt;&gt;Kontroll!$P$3), AsutuseAadress, "")</f>
        <v/>
      </c>
      <c r="Q25" s="36" t="str">
        <f>IF(AND($AJ25, AsutuseRyhm&lt;&gt;Kontroll!$Q$3), AsutuseRyhm, "")</f>
        <v/>
      </c>
      <c r="S25" s="38" t="str">
        <f>IF(AND($AJ25, KokkupuuteKp&lt;&gt;Kontroll!$S$3), KokkupuuteKp, "")</f>
        <v/>
      </c>
      <c r="T25" s="134" t="str">
        <f t="shared" si="1"/>
        <v/>
      </c>
      <c r="U25" s="135" t="str">
        <f t="shared" si="2"/>
        <v/>
      </c>
      <c r="V25" s="40" t="str">
        <f>IF(AND($AJ25, SeotudHaigeEesnimi&lt;&gt;Kontroll!$V$3), SeotudHaigeEesnimi, "")</f>
        <v/>
      </c>
      <c r="W25" s="36" t="str">
        <f>IF(AND($AJ25, SeotudHaigePerenimi&lt;&gt;Kontroll!$W$3), SeotudHaigePerenimi, "")</f>
        <v/>
      </c>
      <c r="X25" s="168" t="str">
        <f>IF(AND($AJ25, SeotudHaigeIsikukood&lt;&gt;Kontroll!$X$3), SeotudHaigeIsikukood, "")</f>
        <v/>
      </c>
      <c r="Z25" s="3" t="str">
        <f>IF(AND($AJ25, AndmeteEsitajaNimi&lt;&gt;Kontroll!$Z$3), AndmeteEsitajaNimi, "")</f>
        <v/>
      </c>
      <c r="AA25" s="3" t="str">
        <f>IF(AND($AJ25, AndmeteEsitajaEpost&lt;&gt;Kontroll!$AA$3), AndmeteEsitajaEpost, "")</f>
        <v/>
      </c>
      <c r="AB25" s="3" t="str">
        <f>IF(AND($AJ25, AndmeteEsitajaTelefon&lt;&gt;Kontroll!$AB$3), AndmeteEsitajaTelefon, "")</f>
        <v/>
      </c>
      <c r="AC25" s="3" t="str">
        <f>IF(AND($AJ25, TerviseametiRegioon&lt;&gt;Kontroll!$AC$3), TerviseametiRegioon, "")</f>
        <v/>
      </c>
      <c r="AD25" s="3" t="str">
        <f>IF(AND($AJ25, TerviseametiInspektor&lt;&gt;Kontroll!$AD$3), TerviseametiInspektor, "")</f>
        <v/>
      </c>
      <c r="AE25" s="3" t="str">
        <f>IF(AND($AJ25, TerviseametiInspektoriIsikukood&lt;&gt;Kontroll!$AE$3), TerviseametiInspektoriIsikukood, "")</f>
        <v/>
      </c>
      <c r="AF25" s="3" t="str">
        <f>IF(AND($AJ25, TerviseametiInspektoriEpost&lt;&gt;Kontroll!$AF$3), TerviseametiInspektoriEpost, "")</f>
        <v/>
      </c>
      <c r="AI25" s="6" t="b">
        <f>IFERROR(SUMPRODUCT(--($B25:$X25&lt;&gt;""))&lt;&gt;SUMPRODUCT(--(Kontroll!$B$2:$X$2&lt;&gt;"")),TRUE)</f>
        <v>0</v>
      </c>
      <c r="AJ25" s="6" t="b">
        <f>IFERROR(SUMPRODUCT(--($C25:$N25&lt;&gt;""))&lt;&gt;SUMPRODUCT(--(Kontroll!$C$2:$N$2&lt;&gt;"")),TRUE)</f>
        <v>0</v>
      </c>
      <c r="AK25" s="6" t="b">
        <f t="shared" si="3"/>
        <v>0</v>
      </c>
      <c r="AL25" s="6">
        <f ca="1">COUNTIF(Andmekvaliteet!$B25:$X25, "=-2")</f>
        <v>0</v>
      </c>
      <c r="AM25" s="6" t="str">
        <f>IF($AI25, COUNTIF(Andmekvaliteet!$B25:$X25, "&lt;=-2") &lt;= 0, "")</f>
        <v/>
      </c>
      <c r="AN25" s="6" t="str">
        <f>IF($AI25, COUNTIF(Andmekvaliteet!$B25:$X25, "&lt;=-1") &lt;= 0, "")</f>
        <v/>
      </c>
    </row>
    <row r="26" spans="1:41" x14ac:dyDescent="0.35">
      <c r="A26" s="2" t="str">
        <f t="shared" si="0"/>
        <v/>
      </c>
      <c r="B26" s="29" t="str">
        <f>IF(AND($AJ26, AndmeteEsitamiseKP&lt;&gt;Kontroll!$B$3), AndmeteEsitamiseKP, "")</f>
        <v/>
      </c>
      <c r="O26" s="35" t="str">
        <f>IF(AND($AJ26, AsutuseNimi&lt;&gt;Kontroll!$O$3), AsutuseNimi, "")</f>
        <v/>
      </c>
      <c r="P26" s="35" t="str">
        <f>IF(AND($AJ26, AsutuseAadress&lt;&gt;Kontroll!$P$3), AsutuseAadress, "")</f>
        <v/>
      </c>
      <c r="Q26" s="36" t="str">
        <f>IF(AND($AJ26, AsutuseRyhm&lt;&gt;Kontroll!$Q$3), AsutuseRyhm, "")</f>
        <v/>
      </c>
      <c r="S26" s="38" t="str">
        <f>IF(AND($AJ26, KokkupuuteKp&lt;&gt;Kontroll!$S$3), KokkupuuteKp, "")</f>
        <v/>
      </c>
      <c r="T26" s="134" t="str">
        <f t="shared" si="1"/>
        <v/>
      </c>
      <c r="U26" s="135" t="str">
        <f t="shared" si="2"/>
        <v/>
      </c>
      <c r="V26" s="40" t="str">
        <f>IF(AND($AJ26, SeotudHaigeEesnimi&lt;&gt;Kontroll!$V$3), SeotudHaigeEesnimi, "")</f>
        <v/>
      </c>
      <c r="W26" s="36" t="str">
        <f>IF(AND($AJ26, SeotudHaigePerenimi&lt;&gt;Kontroll!$W$3), SeotudHaigePerenimi, "")</f>
        <v/>
      </c>
      <c r="X26" s="168" t="str">
        <f>IF(AND($AJ26, SeotudHaigeIsikukood&lt;&gt;Kontroll!$X$3), SeotudHaigeIsikukood, "")</f>
        <v/>
      </c>
      <c r="Z26" s="3" t="str">
        <f>IF(AND($AJ26, AndmeteEsitajaNimi&lt;&gt;Kontroll!$Z$3), AndmeteEsitajaNimi, "")</f>
        <v/>
      </c>
      <c r="AA26" s="3" t="str">
        <f>IF(AND($AJ26, AndmeteEsitajaEpost&lt;&gt;Kontroll!$AA$3), AndmeteEsitajaEpost, "")</f>
        <v/>
      </c>
      <c r="AB26" s="3" t="str">
        <f>IF(AND($AJ26, AndmeteEsitajaTelefon&lt;&gt;Kontroll!$AB$3), AndmeteEsitajaTelefon, "")</f>
        <v/>
      </c>
      <c r="AC26" s="3" t="str">
        <f>IF(AND($AJ26, TerviseametiRegioon&lt;&gt;Kontroll!$AC$3), TerviseametiRegioon, "")</f>
        <v/>
      </c>
      <c r="AD26" s="3" t="str">
        <f>IF(AND($AJ26, TerviseametiInspektor&lt;&gt;Kontroll!$AD$3), TerviseametiInspektor, "")</f>
        <v/>
      </c>
      <c r="AE26" s="3" t="str">
        <f>IF(AND($AJ26, TerviseametiInspektoriIsikukood&lt;&gt;Kontroll!$AE$3), TerviseametiInspektoriIsikukood, "")</f>
        <v/>
      </c>
      <c r="AF26" s="3" t="str">
        <f>IF(AND($AJ26, TerviseametiInspektoriEpost&lt;&gt;Kontroll!$AF$3), TerviseametiInspektoriEpost, "")</f>
        <v/>
      </c>
      <c r="AI26" s="6" t="b">
        <f>IFERROR(SUMPRODUCT(--($B26:$X26&lt;&gt;""))&lt;&gt;SUMPRODUCT(--(Kontroll!$B$2:$X$2&lt;&gt;"")),TRUE)</f>
        <v>0</v>
      </c>
      <c r="AJ26" s="6" t="b">
        <f>IFERROR(SUMPRODUCT(--($C26:$N26&lt;&gt;""))&lt;&gt;SUMPRODUCT(--(Kontroll!$C$2:$N$2&lt;&gt;"")),TRUE)</f>
        <v>0</v>
      </c>
      <c r="AK26" s="6" t="b">
        <f t="shared" si="3"/>
        <v>0</v>
      </c>
      <c r="AL26" s="6">
        <f ca="1">COUNTIF(Andmekvaliteet!$B26:$X26, "=-2")</f>
        <v>0</v>
      </c>
      <c r="AM26" s="6" t="str">
        <f>IF($AI26, COUNTIF(Andmekvaliteet!$B26:$X26, "&lt;=-2") &lt;= 0, "")</f>
        <v/>
      </c>
      <c r="AN26" s="6" t="str">
        <f>IF($AI26, COUNTIF(Andmekvaliteet!$B26:$X26, "&lt;=-1") &lt;= 0, "")</f>
        <v/>
      </c>
    </row>
    <row r="27" spans="1:41" x14ac:dyDescent="0.35">
      <c r="A27" s="2" t="str">
        <f t="shared" si="0"/>
        <v/>
      </c>
      <c r="B27" s="29" t="str">
        <f>IF(AND($AJ27, AndmeteEsitamiseKP&lt;&gt;Kontroll!$B$3), AndmeteEsitamiseKP, "")</f>
        <v/>
      </c>
      <c r="O27" s="35" t="str">
        <f>IF(AND($AJ27, AsutuseNimi&lt;&gt;Kontroll!$O$3), AsutuseNimi, "")</f>
        <v/>
      </c>
      <c r="P27" s="35" t="str">
        <f>IF(AND($AJ27, AsutuseAadress&lt;&gt;Kontroll!$P$3), AsutuseAadress, "")</f>
        <v/>
      </c>
      <c r="Q27" s="36" t="str">
        <f>IF(AND($AJ27, AsutuseRyhm&lt;&gt;Kontroll!$Q$3), AsutuseRyhm, "")</f>
        <v/>
      </c>
      <c r="S27" s="38" t="str">
        <f>IF(AND($AJ27, KokkupuuteKp&lt;&gt;Kontroll!$S$3), KokkupuuteKp, "")</f>
        <v/>
      </c>
      <c r="T27" s="134" t="str">
        <f t="shared" si="1"/>
        <v/>
      </c>
      <c r="U27" s="135" t="str">
        <f t="shared" si="2"/>
        <v/>
      </c>
      <c r="V27" s="40" t="str">
        <f>IF(AND($AJ27, SeotudHaigeEesnimi&lt;&gt;Kontroll!$V$3), SeotudHaigeEesnimi, "")</f>
        <v/>
      </c>
      <c r="W27" s="36" t="str">
        <f>IF(AND($AJ27, SeotudHaigePerenimi&lt;&gt;Kontroll!$W$3), SeotudHaigePerenimi, "")</f>
        <v/>
      </c>
      <c r="X27" s="168" t="str">
        <f>IF(AND($AJ27, SeotudHaigeIsikukood&lt;&gt;Kontroll!$X$3), SeotudHaigeIsikukood, "")</f>
        <v/>
      </c>
      <c r="Z27" s="3" t="str">
        <f>IF(AND($AJ27, AndmeteEsitajaNimi&lt;&gt;Kontroll!$Z$3), AndmeteEsitajaNimi, "")</f>
        <v/>
      </c>
      <c r="AA27" s="3" t="str">
        <f>IF(AND($AJ27, AndmeteEsitajaEpost&lt;&gt;Kontroll!$AA$3), AndmeteEsitajaEpost, "")</f>
        <v/>
      </c>
      <c r="AB27" s="3" t="str">
        <f>IF(AND($AJ27, AndmeteEsitajaTelefon&lt;&gt;Kontroll!$AB$3), AndmeteEsitajaTelefon, "")</f>
        <v/>
      </c>
      <c r="AC27" s="3" t="str">
        <f>IF(AND($AJ27, TerviseametiRegioon&lt;&gt;Kontroll!$AC$3), TerviseametiRegioon, "")</f>
        <v/>
      </c>
      <c r="AD27" s="3" t="str">
        <f>IF(AND($AJ27, TerviseametiInspektor&lt;&gt;Kontroll!$AD$3), TerviseametiInspektor, "")</f>
        <v/>
      </c>
      <c r="AE27" s="3" t="str">
        <f>IF(AND($AJ27, TerviseametiInspektoriIsikukood&lt;&gt;Kontroll!$AE$3), TerviseametiInspektoriIsikukood, "")</f>
        <v/>
      </c>
      <c r="AF27" s="3" t="str">
        <f>IF(AND($AJ27, TerviseametiInspektoriEpost&lt;&gt;Kontroll!$AF$3), TerviseametiInspektoriEpost, "")</f>
        <v/>
      </c>
      <c r="AI27" s="6" t="b">
        <f>IFERROR(SUMPRODUCT(--($B27:$X27&lt;&gt;""))&lt;&gt;SUMPRODUCT(--(Kontroll!$B$2:$X$2&lt;&gt;"")),TRUE)</f>
        <v>0</v>
      </c>
      <c r="AJ27" s="6" t="b">
        <f>IFERROR(SUMPRODUCT(--($C27:$N27&lt;&gt;""))&lt;&gt;SUMPRODUCT(--(Kontroll!$C$2:$N$2&lt;&gt;"")),TRUE)</f>
        <v>0</v>
      </c>
      <c r="AK27" s="6" t="b">
        <f t="shared" si="3"/>
        <v>0</v>
      </c>
      <c r="AL27" s="6">
        <f ca="1">COUNTIF(Andmekvaliteet!$B27:$X27, "=-2")</f>
        <v>0</v>
      </c>
      <c r="AM27" s="6" t="str">
        <f>IF($AI27, COUNTIF(Andmekvaliteet!$B27:$X27, "&lt;=-2") &lt;= 0, "")</f>
        <v/>
      </c>
      <c r="AN27" s="6" t="str">
        <f>IF($AI27, COUNTIF(Andmekvaliteet!$B27:$X27, "&lt;=-1") &lt;= 0, "")</f>
        <v/>
      </c>
    </row>
    <row r="28" spans="1:41" x14ac:dyDescent="0.35">
      <c r="A28" s="2" t="str">
        <f t="shared" si="0"/>
        <v/>
      </c>
      <c r="B28" s="29" t="str">
        <f>IF(AND($AJ28, AndmeteEsitamiseKP&lt;&gt;Kontroll!$B$3), AndmeteEsitamiseKP, "")</f>
        <v/>
      </c>
      <c r="O28" s="35" t="str">
        <f>IF(AND($AJ28, AsutuseNimi&lt;&gt;Kontroll!$O$3), AsutuseNimi, "")</f>
        <v/>
      </c>
      <c r="P28" s="35" t="str">
        <f>IF(AND($AJ28, AsutuseAadress&lt;&gt;Kontroll!$P$3), AsutuseAadress, "")</f>
        <v/>
      </c>
      <c r="Q28" s="36" t="str">
        <f>IF(AND($AJ28, AsutuseRyhm&lt;&gt;Kontroll!$Q$3), AsutuseRyhm, "")</f>
        <v/>
      </c>
      <c r="S28" s="38" t="str">
        <f>IF(AND($AJ28, KokkupuuteKp&lt;&gt;Kontroll!$S$3), KokkupuuteKp, "")</f>
        <v/>
      </c>
      <c r="T28" s="134" t="str">
        <f t="shared" si="1"/>
        <v/>
      </c>
      <c r="U28" s="135" t="str">
        <f t="shared" si="2"/>
        <v/>
      </c>
      <c r="V28" s="40" t="str">
        <f>IF(AND($AJ28, SeotudHaigeEesnimi&lt;&gt;Kontroll!$V$3), SeotudHaigeEesnimi, "")</f>
        <v/>
      </c>
      <c r="W28" s="36" t="str">
        <f>IF(AND($AJ28, SeotudHaigePerenimi&lt;&gt;Kontroll!$W$3), SeotudHaigePerenimi, "")</f>
        <v/>
      </c>
      <c r="X28" s="168" t="str">
        <f>IF(AND($AJ28, SeotudHaigeIsikukood&lt;&gt;Kontroll!$X$3), SeotudHaigeIsikukood, "")</f>
        <v/>
      </c>
      <c r="Z28" s="3" t="str">
        <f>IF(AND($AJ28, AndmeteEsitajaNimi&lt;&gt;Kontroll!$Z$3), AndmeteEsitajaNimi, "")</f>
        <v/>
      </c>
      <c r="AA28" s="3" t="str">
        <f>IF(AND($AJ28, AndmeteEsitajaEpost&lt;&gt;Kontroll!$AA$3), AndmeteEsitajaEpost, "")</f>
        <v/>
      </c>
      <c r="AB28" s="3" t="str">
        <f>IF(AND($AJ28, AndmeteEsitajaTelefon&lt;&gt;Kontroll!$AB$3), AndmeteEsitajaTelefon, "")</f>
        <v/>
      </c>
      <c r="AC28" s="3" t="str">
        <f>IF(AND($AJ28, TerviseametiRegioon&lt;&gt;Kontroll!$AC$3), TerviseametiRegioon, "")</f>
        <v/>
      </c>
      <c r="AD28" s="3" t="str">
        <f>IF(AND($AJ28, TerviseametiInspektor&lt;&gt;Kontroll!$AD$3), TerviseametiInspektor, "")</f>
        <v/>
      </c>
      <c r="AE28" s="3" t="str">
        <f>IF(AND($AJ28, TerviseametiInspektoriIsikukood&lt;&gt;Kontroll!$AE$3), TerviseametiInspektoriIsikukood, "")</f>
        <v/>
      </c>
      <c r="AF28" s="3" t="str">
        <f>IF(AND($AJ28, TerviseametiInspektoriEpost&lt;&gt;Kontroll!$AF$3), TerviseametiInspektoriEpost, "")</f>
        <v/>
      </c>
      <c r="AI28" s="6" t="b">
        <f>IFERROR(SUMPRODUCT(--($B28:$X28&lt;&gt;""))&lt;&gt;SUMPRODUCT(--(Kontroll!$B$2:$X$2&lt;&gt;"")),TRUE)</f>
        <v>0</v>
      </c>
      <c r="AJ28" s="6" t="b">
        <f>IFERROR(SUMPRODUCT(--($C28:$N28&lt;&gt;""))&lt;&gt;SUMPRODUCT(--(Kontroll!$C$2:$N$2&lt;&gt;"")),TRUE)</f>
        <v>0</v>
      </c>
      <c r="AK28" s="6" t="b">
        <f t="shared" si="3"/>
        <v>0</v>
      </c>
      <c r="AL28" s="6">
        <f ca="1">COUNTIF(Andmekvaliteet!$B28:$X28, "=-2")</f>
        <v>0</v>
      </c>
      <c r="AM28" s="6" t="str">
        <f>IF($AI28, COUNTIF(Andmekvaliteet!$B28:$X28, "&lt;=-2") &lt;= 0, "")</f>
        <v/>
      </c>
      <c r="AN28" s="6" t="str">
        <f>IF($AI28, COUNTIF(Andmekvaliteet!$B28:$X28, "&lt;=-1") &lt;= 0, "")</f>
        <v/>
      </c>
    </row>
    <row r="29" spans="1:41" x14ac:dyDescent="0.35">
      <c r="A29" s="2" t="str">
        <f t="shared" si="0"/>
        <v/>
      </c>
      <c r="B29" s="29" t="str">
        <f>IF(AND($AJ29, AndmeteEsitamiseKP&lt;&gt;Kontroll!$B$3), AndmeteEsitamiseKP, "")</f>
        <v/>
      </c>
      <c r="O29" s="35" t="str">
        <f>IF(AND($AJ29, AsutuseNimi&lt;&gt;Kontroll!$O$3), AsutuseNimi, "")</f>
        <v/>
      </c>
      <c r="P29" s="35" t="str">
        <f>IF(AND($AJ29, AsutuseAadress&lt;&gt;Kontroll!$P$3), AsutuseAadress, "")</f>
        <v/>
      </c>
      <c r="Q29" s="36" t="str">
        <f>IF(AND($AJ29, AsutuseRyhm&lt;&gt;Kontroll!$Q$3), AsutuseRyhm, "")</f>
        <v/>
      </c>
      <c r="S29" s="38" t="str">
        <f>IF(AND($AJ29, KokkupuuteKp&lt;&gt;Kontroll!$S$3), KokkupuuteKp, "")</f>
        <v/>
      </c>
      <c r="T29" s="134" t="str">
        <f t="shared" si="1"/>
        <v/>
      </c>
      <c r="U29" s="135" t="str">
        <f t="shared" si="2"/>
        <v/>
      </c>
      <c r="V29" s="40" t="str">
        <f>IF(AND($AJ29, SeotudHaigeEesnimi&lt;&gt;Kontroll!$V$3), SeotudHaigeEesnimi, "")</f>
        <v/>
      </c>
      <c r="W29" s="36" t="str">
        <f>IF(AND($AJ29, SeotudHaigePerenimi&lt;&gt;Kontroll!$W$3), SeotudHaigePerenimi, "")</f>
        <v/>
      </c>
      <c r="X29" s="168" t="str">
        <f>IF(AND($AJ29, SeotudHaigeIsikukood&lt;&gt;Kontroll!$X$3), SeotudHaigeIsikukood, "")</f>
        <v/>
      </c>
      <c r="Z29" s="3" t="str">
        <f>IF(AND($AJ29, AndmeteEsitajaNimi&lt;&gt;Kontroll!$Z$3), AndmeteEsitajaNimi, "")</f>
        <v/>
      </c>
      <c r="AA29" s="3" t="str">
        <f>IF(AND($AJ29, AndmeteEsitajaEpost&lt;&gt;Kontroll!$AA$3), AndmeteEsitajaEpost, "")</f>
        <v/>
      </c>
      <c r="AB29" s="3" t="str">
        <f>IF(AND($AJ29, AndmeteEsitajaTelefon&lt;&gt;Kontroll!$AB$3), AndmeteEsitajaTelefon, "")</f>
        <v/>
      </c>
      <c r="AC29" s="3" t="str">
        <f>IF(AND($AJ29, TerviseametiRegioon&lt;&gt;Kontroll!$AC$3), TerviseametiRegioon, "")</f>
        <v/>
      </c>
      <c r="AD29" s="3" t="str">
        <f>IF(AND($AJ29, TerviseametiInspektor&lt;&gt;Kontroll!$AD$3), TerviseametiInspektor, "")</f>
        <v/>
      </c>
      <c r="AE29" s="3" t="str">
        <f>IF(AND($AJ29, TerviseametiInspektoriIsikukood&lt;&gt;Kontroll!$AE$3), TerviseametiInspektoriIsikukood, "")</f>
        <v/>
      </c>
      <c r="AF29" s="3" t="str">
        <f>IF(AND($AJ29, TerviseametiInspektoriEpost&lt;&gt;Kontroll!$AF$3), TerviseametiInspektoriEpost, "")</f>
        <v/>
      </c>
      <c r="AI29" s="6" t="b">
        <f>IFERROR(SUMPRODUCT(--($B29:$X29&lt;&gt;""))&lt;&gt;SUMPRODUCT(--(Kontroll!$B$2:$X$2&lt;&gt;"")),TRUE)</f>
        <v>0</v>
      </c>
      <c r="AJ29" s="6" t="b">
        <f>IFERROR(SUMPRODUCT(--($C29:$N29&lt;&gt;""))&lt;&gt;SUMPRODUCT(--(Kontroll!$C$2:$N$2&lt;&gt;"")),TRUE)</f>
        <v>0</v>
      </c>
      <c r="AK29" s="6" t="b">
        <f t="shared" si="3"/>
        <v>0</v>
      </c>
      <c r="AL29" s="6">
        <f ca="1">COUNTIF(Andmekvaliteet!$B29:$X29, "=-2")</f>
        <v>0</v>
      </c>
      <c r="AM29" s="6" t="str">
        <f>IF($AI29, COUNTIF(Andmekvaliteet!$B29:$X29, "&lt;=-2") &lt;= 0, "")</f>
        <v/>
      </c>
      <c r="AN29" s="6" t="str">
        <f>IF($AI29, COUNTIF(Andmekvaliteet!$B29:$X29, "&lt;=-1") &lt;= 0, "")</f>
        <v/>
      </c>
    </row>
    <row r="30" spans="1:41" x14ac:dyDescent="0.35">
      <c r="A30" s="2" t="str">
        <f t="shared" si="0"/>
        <v/>
      </c>
      <c r="B30" s="29" t="str">
        <f>IF(AND($AJ30, AndmeteEsitamiseKP&lt;&gt;Kontroll!$B$3), AndmeteEsitamiseKP, "")</f>
        <v/>
      </c>
      <c r="O30" s="35" t="str">
        <f>IF(AND($AJ30, AsutuseNimi&lt;&gt;Kontroll!$O$3), AsutuseNimi, "")</f>
        <v/>
      </c>
      <c r="P30" s="35" t="str">
        <f>IF(AND($AJ30, AsutuseAadress&lt;&gt;Kontroll!$P$3), AsutuseAadress, "")</f>
        <v/>
      </c>
      <c r="Q30" s="36" t="str">
        <f>IF(AND($AJ30, AsutuseRyhm&lt;&gt;Kontroll!$Q$3), AsutuseRyhm, "")</f>
        <v/>
      </c>
      <c r="S30" s="38" t="str">
        <f>IF(AND($AJ30, KokkupuuteKp&lt;&gt;Kontroll!$S$3), KokkupuuteKp, "")</f>
        <v/>
      </c>
      <c r="T30" s="134" t="str">
        <f t="shared" si="1"/>
        <v/>
      </c>
      <c r="U30" s="135" t="str">
        <f t="shared" si="2"/>
        <v/>
      </c>
      <c r="V30" s="40" t="str">
        <f>IF(AND($AJ30, SeotudHaigeEesnimi&lt;&gt;Kontroll!$V$3), SeotudHaigeEesnimi, "")</f>
        <v/>
      </c>
      <c r="W30" s="36" t="str">
        <f>IF(AND($AJ30, SeotudHaigePerenimi&lt;&gt;Kontroll!$W$3), SeotudHaigePerenimi, "")</f>
        <v/>
      </c>
      <c r="X30" s="168" t="str">
        <f>IF(AND($AJ30, SeotudHaigeIsikukood&lt;&gt;Kontroll!$X$3), SeotudHaigeIsikukood, "")</f>
        <v/>
      </c>
      <c r="Z30" s="3" t="str">
        <f>IF(AND($AJ30, AndmeteEsitajaNimi&lt;&gt;Kontroll!$Z$3), AndmeteEsitajaNimi, "")</f>
        <v/>
      </c>
      <c r="AA30" s="3" t="str">
        <f>IF(AND($AJ30, AndmeteEsitajaEpost&lt;&gt;Kontroll!$AA$3), AndmeteEsitajaEpost, "")</f>
        <v/>
      </c>
      <c r="AB30" s="3" t="str">
        <f>IF(AND($AJ30, AndmeteEsitajaTelefon&lt;&gt;Kontroll!$AB$3), AndmeteEsitajaTelefon, "")</f>
        <v/>
      </c>
      <c r="AC30" s="3" t="str">
        <f>IF(AND($AJ30, TerviseametiRegioon&lt;&gt;Kontroll!$AC$3), TerviseametiRegioon, "")</f>
        <v/>
      </c>
      <c r="AD30" s="3" t="str">
        <f>IF(AND($AJ30, TerviseametiInspektor&lt;&gt;Kontroll!$AD$3), TerviseametiInspektor, "")</f>
        <v/>
      </c>
      <c r="AE30" s="3" t="str">
        <f>IF(AND($AJ30, TerviseametiInspektoriIsikukood&lt;&gt;Kontroll!$AE$3), TerviseametiInspektoriIsikukood, "")</f>
        <v/>
      </c>
      <c r="AF30" s="3" t="str">
        <f>IF(AND($AJ30, TerviseametiInspektoriEpost&lt;&gt;Kontroll!$AF$3), TerviseametiInspektoriEpost, "")</f>
        <v/>
      </c>
      <c r="AI30" s="6" t="b">
        <f>IFERROR(SUMPRODUCT(--($B30:$X30&lt;&gt;""))&lt;&gt;SUMPRODUCT(--(Kontroll!$B$2:$X$2&lt;&gt;"")),TRUE)</f>
        <v>0</v>
      </c>
      <c r="AJ30" s="6" t="b">
        <f>IFERROR(SUMPRODUCT(--($C30:$N30&lt;&gt;""))&lt;&gt;SUMPRODUCT(--(Kontroll!$C$2:$N$2&lt;&gt;"")),TRUE)</f>
        <v>0</v>
      </c>
      <c r="AK30" s="6" t="b">
        <f t="shared" si="3"/>
        <v>0</v>
      </c>
      <c r="AL30" s="6">
        <f ca="1">COUNTIF(Andmekvaliteet!$B30:$X30, "=-2")</f>
        <v>0</v>
      </c>
      <c r="AM30" s="6" t="str">
        <f>IF($AI30, COUNTIF(Andmekvaliteet!$B30:$X30, "&lt;=-2") &lt;= 0, "")</f>
        <v/>
      </c>
      <c r="AN30" s="6" t="str">
        <f>IF($AI30, COUNTIF(Andmekvaliteet!$B30:$X30, "&lt;=-1") &lt;= 0, "")</f>
        <v/>
      </c>
    </row>
    <row r="31" spans="1:41" x14ac:dyDescent="0.35">
      <c r="A31" s="2" t="str">
        <f t="shared" si="0"/>
        <v/>
      </c>
      <c r="B31" s="29" t="str">
        <f>IF(AND($AJ31, AndmeteEsitamiseKP&lt;&gt;Kontroll!$B$3), AndmeteEsitamiseKP, "")</f>
        <v/>
      </c>
      <c r="O31" s="35" t="str">
        <f>IF(AND($AJ31, AsutuseNimi&lt;&gt;Kontroll!$O$3), AsutuseNimi, "")</f>
        <v/>
      </c>
      <c r="P31" s="35" t="str">
        <f>IF(AND($AJ31, AsutuseAadress&lt;&gt;Kontroll!$P$3), AsutuseAadress, "")</f>
        <v/>
      </c>
      <c r="Q31" s="36" t="str">
        <f>IF(AND($AJ31, AsutuseRyhm&lt;&gt;Kontroll!$Q$3), AsutuseRyhm, "")</f>
        <v/>
      </c>
      <c r="S31" s="38" t="str">
        <f>IF(AND($AJ31, KokkupuuteKp&lt;&gt;Kontroll!$S$3), KokkupuuteKp, "")</f>
        <v/>
      </c>
      <c r="T31" s="134" t="str">
        <f t="shared" si="1"/>
        <v/>
      </c>
      <c r="U31" s="135" t="str">
        <f t="shared" si="2"/>
        <v/>
      </c>
      <c r="V31" s="40" t="str">
        <f>IF(AND($AJ31, SeotudHaigeEesnimi&lt;&gt;Kontroll!$V$3), SeotudHaigeEesnimi, "")</f>
        <v/>
      </c>
      <c r="W31" s="36" t="str">
        <f>IF(AND($AJ31, SeotudHaigePerenimi&lt;&gt;Kontroll!$W$3), SeotudHaigePerenimi, "")</f>
        <v/>
      </c>
      <c r="X31" s="168" t="str">
        <f>IF(AND($AJ31, SeotudHaigeIsikukood&lt;&gt;Kontroll!$X$3), SeotudHaigeIsikukood, "")</f>
        <v/>
      </c>
      <c r="Z31" s="3" t="str">
        <f>IF(AND($AJ31, AndmeteEsitajaNimi&lt;&gt;Kontroll!$Z$3), AndmeteEsitajaNimi, "")</f>
        <v/>
      </c>
      <c r="AA31" s="3" t="str">
        <f>IF(AND($AJ31, AndmeteEsitajaEpost&lt;&gt;Kontroll!$AA$3), AndmeteEsitajaEpost, "")</f>
        <v/>
      </c>
      <c r="AB31" s="3" t="str">
        <f>IF(AND($AJ31, AndmeteEsitajaTelefon&lt;&gt;Kontroll!$AB$3), AndmeteEsitajaTelefon, "")</f>
        <v/>
      </c>
      <c r="AC31" s="3" t="str">
        <f>IF(AND($AJ31, TerviseametiRegioon&lt;&gt;Kontroll!$AC$3), TerviseametiRegioon, "")</f>
        <v/>
      </c>
      <c r="AD31" s="3" t="str">
        <f>IF(AND($AJ31, TerviseametiInspektor&lt;&gt;Kontroll!$AD$3), TerviseametiInspektor, "")</f>
        <v/>
      </c>
      <c r="AE31" s="3" t="str">
        <f>IF(AND($AJ31, TerviseametiInspektoriIsikukood&lt;&gt;Kontroll!$AE$3), TerviseametiInspektoriIsikukood, "")</f>
        <v/>
      </c>
      <c r="AF31" s="3" t="str">
        <f>IF(AND($AJ31, TerviseametiInspektoriEpost&lt;&gt;Kontroll!$AF$3), TerviseametiInspektoriEpost, "")</f>
        <v/>
      </c>
      <c r="AI31" s="6" t="b">
        <f>IFERROR(SUMPRODUCT(--($B31:$X31&lt;&gt;""))&lt;&gt;SUMPRODUCT(--(Kontroll!$B$2:$X$2&lt;&gt;"")),TRUE)</f>
        <v>0</v>
      </c>
      <c r="AJ31" s="6" t="b">
        <f>IFERROR(SUMPRODUCT(--($C31:$N31&lt;&gt;""))&lt;&gt;SUMPRODUCT(--(Kontroll!$C$2:$N$2&lt;&gt;"")),TRUE)</f>
        <v>0</v>
      </c>
      <c r="AK31" s="6" t="b">
        <f t="shared" si="3"/>
        <v>0</v>
      </c>
      <c r="AL31" s="6">
        <f ca="1">COUNTIF(Andmekvaliteet!$B31:$X31, "=-2")</f>
        <v>0</v>
      </c>
      <c r="AM31" s="6" t="str">
        <f>IF($AI31, COUNTIF(Andmekvaliteet!$B31:$X31, "&lt;=-2") &lt;= 0, "")</f>
        <v/>
      </c>
      <c r="AN31" s="6" t="str">
        <f>IF($AI31, COUNTIF(Andmekvaliteet!$B31:$X31, "&lt;=-1") &lt;= 0, "")</f>
        <v/>
      </c>
    </row>
    <row r="32" spans="1:41" x14ac:dyDescent="0.35">
      <c r="A32" s="2" t="str">
        <f t="shared" si="0"/>
        <v/>
      </c>
      <c r="B32" s="29" t="str">
        <f>IF(AND($AJ32, AndmeteEsitamiseKP&lt;&gt;Kontroll!$B$3), AndmeteEsitamiseKP, "")</f>
        <v/>
      </c>
      <c r="O32" s="35" t="str">
        <f>IF(AND($AJ32, AsutuseNimi&lt;&gt;Kontroll!$O$3), AsutuseNimi, "")</f>
        <v/>
      </c>
      <c r="P32" s="35" t="str">
        <f>IF(AND($AJ32, AsutuseAadress&lt;&gt;Kontroll!$P$3), AsutuseAadress, "")</f>
        <v/>
      </c>
      <c r="Q32" s="36" t="str">
        <f>IF(AND($AJ32, AsutuseRyhm&lt;&gt;Kontroll!$Q$3), AsutuseRyhm, "")</f>
        <v/>
      </c>
      <c r="S32" s="38" t="str">
        <f>IF(AND($AJ32, KokkupuuteKp&lt;&gt;Kontroll!$S$3), KokkupuuteKp, "")</f>
        <v/>
      </c>
      <c r="T32" s="134" t="str">
        <f t="shared" si="1"/>
        <v/>
      </c>
      <c r="U32" s="135" t="str">
        <f t="shared" si="2"/>
        <v/>
      </c>
      <c r="V32" s="40" t="str">
        <f>IF(AND($AJ32, SeotudHaigeEesnimi&lt;&gt;Kontroll!$V$3), SeotudHaigeEesnimi, "")</f>
        <v/>
      </c>
      <c r="W32" s="36" t="str">
        <f>IF(AND($AJ32, SeotudHaigePerenimi&lt;&gt;Kontroll!$W$3), SeotudHaigePerenimi, "")</f>
        <v/>
      </c>
      <c r="X32" s="168" t="str">
        <f>IF(AND($AJ32, SeotudHaigeIsikukood&lt;&gt;Kontroll!$X$3), SeotudHaigeIsikukood, "")</f>
        <v/>
      </c>
      <c r="Z32" s="3" t="str">
        <f>IF(AND($AJ32, AndmeteEsitajaNimi&lt;&gt;Kontroll!$Z$3), AndmeteEsitajaNimi, "")</f>
        <v/>
      </c>
      <c r="AA32" s="3" t="str">
        <f>IF(AND($AJ32, AndmeteEsitajaEpost&lt;&gt;Kontroll!$AA$3), AndmeteEsitajaEpost, "")</f>
        <v/>
      </c>
      <c r="AB32" s="3" t="str">
        <f>IF(AND($AJ32, AndmeteEsitajaTelefon&lt;&gt;Kontroll!$AB$3), AndmeteEsitajaTelefon, "")</f>
        <v/>
      </c>
      <c r="AC32" s="3" t="str">
        <f>IF(AND($AJ32, TerviseametiRegioon&lt;&gt;Kontroll!$AC$3), TerviseametiRegioon, "")</f>
        <v/>
      </c>
      <c r="AD32" s="3" t="str">
        <f>IF(AND($AJ32, TerviseametiInspektor&lt;&gt;Kontroll!$AD$3), TerviseametiInspektor, "")</f>
        <v/>
      </c>
      <c r="AE32" s="3" t="str">
        <f>IF(AND($AJ32, TerviseametiInspektoriIsikukood&lt;&gt;Kontroll!$AE$3), TerviseametiInspektoriIsikukood, "")</f>
        <v/>
      </c>
      <c r="AF32" s="3" t="str">
        <f>IF(AND($AJ32, TerviseametiInspektoriEpost&lt;&gt;Kontroll!$AF$3), TerviseametiInspektoriEpost, "")</f>
        <v/>
      </c>
      <c r="AI32" s="6" t="b">
        <f>IFERROR(SUMPRODUCT(--($B32:$X32&lt;&gt;""))&lt;&gt;SUMPRODUCT(--(Kontroll!$B$2:$X$2&lt;&gt;"")),TRUE)</f>
        <v>0</v>
      </c>
      <c r="AJ32" s="6" t="b">
        <f>IFERROR(SUMPRODUCT(--($C32:$N32&lt;&gt;""))&lt;&gt;SUMPRODUCT(--(Kontroll!$C$2:$N$2&lt;&gt;"")),TRUE)</f>
        <v>0</v>
      </c>
      <c r="AK32" s="6" t="b">
        <f t="shared" si="3"/>
        <v>0</v>
      </c>
      <c r="AL32" s="6">
        <f ca="1">COUNTIF(Andmekvaliteet!$B32:$X32, "=-2")</f>
        <v>0</v>
      </c>
      <c r="AM32" s="6" t="str">
        <f>IF($AI32, COUNTIF(Andmekvaliteet!$B32:$X32, "&lt;=-2") &lt;= 0, "")</f>
        <v/>
      </c>
      <c r="AN32" s="6" t="str">
        <f>IF($AI32, COUNTIF(Andmekvaliteet!$B32:$X32, "&lt;=-1") &lt;= 0, "")</f>
        <v/>
      </c>
    </row>
    <row r="33" spans="1:40" x14ac:dyDescent="0.35">
      <c r="A33" s="2" t="str">
        <f t="shared" si="0"/>
        <v/>
      </c>
      <c r="B33" s="29" t="str">
        <f>IF(AND($AJ33, AndmeteEsitamiseKP&lt;&gt;Kontroll!$B$3), AndmeteEsitamiseKP, "")</f>
        <v/>
      </c>
      <c r="O33" s="35" t="str">
        <f>IF(AND($AJ33, AsutuseNimi&lt;&gt;Kontroll!$O$3), AsutuseNimi, "")</f>
        <v/>
      </c>
      <c r="P33" s="35" t="str">
        <f>IF(AND($AJ33, AsutuseAadress&lt;&gt;Kontroll!$P$3), AsutuseAadress, "")</f>
        <v/>
      </c>
      <c r="Q33" s="36" t="str">
        <f>IF(AND($AJ33, AsutuseRyhm&lt;&gt;Kontroll!$Q$3), AsutuseRyhm, "")</f>
        <v/>
      </c>
      <c r="S33" s="38" t="str">
        <f>IF(AND($AJ33, KokkupuuteKp&lt;&gt;Kontroll!$S$3), KokkupuuteKp, "")</f>
        <v/>
      </c>
      <c r="T33" s="134" t="str">
        <f t="shared" si="1"/>
        <v/>
      </c>
      <c r="U33" s="135" t="str">
        <f t="shared" si="2"/>
        <v/>
      </c>
      <c r="V33" s="40" t="str">
        <f>IF(AND($AJ33, SeotudHaigeEesnimi&lt;&gt;Kontroll!$V$3), SeotudHaigeEesnimi, "")</f>
        <v/>
      </c>
      <c r="W33" s="36" t="str">
        <f>IF(AND($AJ33, SeotudHaigePerenimi&lt;&gt;Kontroll!$W$3), SeotudHaigePerenimi, "")</f>
        <v/>
      </c>
      <c r="X33" s="168" t="str">
        <f>IF(AND($AJ33, SeotudHaigeIsikukood&lt;&gt;Kontroll!$X$3), SeotudHaigeIsikukood, "")</f>
        <v/>
      </c>
      <c r="Z33" s="3" t="str">
        <f>IF(AND($AJ33, AndmeteEsitajaNimi&lt;&gt;Kontroll!$Z$3), AndmeteEsitajaNimi, "")</f>
        <v/>
      </c>
      <c r="AA33" s="3" t="str">
        <f>IF(AND($AJ33, AndmeteEsitajaEpost&lt;&gt;Kontroll!$AA$3), AndmeteEsitajaEpost, "")</f>
        <v/>
      </c>
      <c r="AB33" s="3" t="str">
        <f>IF(AND($AJ33, AndmeteEsitajaTelefon&lt;&gt;Kontroll!$AB$3), AndmeteEsitajaTelefon, "")</f>
        <v/>
      </c>
      <c r="AC33" s="3" t="str">
        <f>IF(AND($AJ33, TerviseametiRegioon&lt;&gt;Kontroll!$AC$3), TerviseametiRegioon, "")</f>
        <v/>
      </c>
      <c r="AD33" s="3" t="str">
        <f>IF(AND($AJ33, TerviseametiInspektor&lt;&gt;Kontroll!$AD$3), TerviseametiInspektor, "")</f>
        <v/>
      </c>
      <c r="AE33" s="3" t="str">
        <f>IF(AND($AJ33, TerviseametiInspektoriIsikukood&lt;&gt;Kontroll!$AE$3), TerviseametiInspektoriIsikukood, "")</f>
        <v/>
      </c>
      <c r="AF33" s="3" t="str">
        <f>IF(AND($AJ33, TerviseametiInspektoriEpost&lt;&gt;Kontroll!$AF$3), TerviseametiInspektoriEpost, "")</f>
        <v/>
      </c>
      <c r="AI33" s="6" t="b">
        <f>IFERROR(SUMPRODUCT(--($B33:$X33&lt;&gt;""))&lt;&gt;SUMPRODUCT(--(Kontroll!$B$2:$X$2&lt;&gt;"")),TRUE)</f>
        <v>0</v>
      </c>
      <c r="AJ33" s="6" t="b">
        <f>IFERROR(SUMPRODUCT(--($C33:$N33&lt;&gt;""))&lt;&gt;SUMPRODUCT(--(Kontroll!$C$2:$N$2&lt;&gt;"")),TRUE)</f>
        <v>0</v>
      </c>
      <c r="AK33" s="6" t="b">
        <f t="shared" si="3"/>
        <v>0</v>
      </c>
      <c r="AL33" s="6">
        <f ca="1">COUNTIF(Andmekvaliteet!$B33:$X33, "=-2")</f>
        <v>0</v>
      </c>
      <c r="AM33" s="6" t="str">
        <f>IF($AI33, COUNTIF(Andmekvaliteet!$B33:$X33, "&lt;=-2") &lt;= 0, "")</f>
        <v/>
      </c>
      <c r="AN33" s="6" t="str">
        <f>IF($AI33, COUNTIF(Andmekvaliteet!$B33:$X33, "&lt;=-1") &lt;= 0, "")</f>
        <v/>
      </c>
    </row>
    <row r="34" spans="1:40" x14ac:dyDescent="0.35">
      <c r="A34" s="2" t="str">
        <f t="shared" si="0"/>
        <v/>
      </c>
      <c r="B34" s="29" t="str">
        <f>IF(AND($AJ34, AndmeteEsitamiseKP&lt;&gt;Kontroll!$B$3), AndmeteEsitamiseKP, "")</f>
        <v/>
      </c>
      <c r="O34" s="35" t="str">
        <f>IF(AND($AJ34, AsutuseNimi&lt;&gt;Kontroll!$O$3), AsutuseNimi, "")</f>
        <v/>
      </c>
      <c r="P34" s="35" t="str">
        <f>IF(AND($AJ34, AsutuseAadress&lt;&gt;Kontroll!$P$3), AsutuseAadress, "")</f>
        <v/>
      </c>
      <c r="Q34" s="36" t="str">
        <f>IF(AND($AJ34, AsutuseRyhm&lt;&gt;Kontroll!$Q$3), AsutuseRyhm, "")</f>
        <v/>
      </c>
      <c r="S34" s="38" t="str">
        <f>IF(AND($AJ34, KokkupuuteKp&lt;&gt;Kontroll!$S$3), KokkupuuteKp, "")</f>
        <v/>
      </c>
      <c r="T34" s="134" t="str">
        <f t="shared" si="1"/>
        <v/>
      </c>
      <c r="U34" s="135" t="str">
        <f t="shared" si="2"/>
        <v/>
      </c>
      <c r="V34" s="40" t="str">
        <f>IF(AND($AJ34, SeotudHaigeEesnimi&lt;&gt;Kontroll!$V$3), SeotudHaigeEesnimi, "")</f>
        <v/>
      </c>
      <c r="W34" s="36" t="str">
        <f>IF(AND($AJ34, SeotudHaigePerenimi&lt;&gt;Kontroll!$W$3), SeotudHaigePerenimi, "")</f>
        <v/>
      </c>
      <c r="X34" s="168" t="str">
        <f>IF(AND($AJ34, SeotudHaigeIsikukood&lt;&gt;Kontroll!$X$3), SeotudHaigeIsikukood, "")</f>
        <v/>
      </c>
      <c r="Z34" s="3" t="str">
        <f>IF(AND($AJ34, AndmeteEsitajaNimi&lt;&gt;Kontroll!$Z$3), AndmeteEsitajaNimi, "")</f>
        <v/>
      </c>
      <c r="AA34" s="3" t="str">
        <f>IF(AND($AJ34, AndmeteEsitajaEpost&lt;&gt;Kontroll!$AA$3), AndmeteEsitajaEpost, "")</f>
        <v/>
      </c>
      <c r="AB34" s="3" t="str">
        <f>IF(AND($AJ34, AndmeteEsitajaTelefon&lt;&gt;Kontroll!$AB$3), AndmeteEsitajaTelefon, "")</f>
        <v/>
      </c>
      <c r="AC34" s="3" t="str">
        <f>IF(AND($AJ34, TerviseametiRegioon&lt;&gt;Kontroll!$AC$3), TerviseametiRegioon, "")</f>
        <v/>
      </c>
      <c r="AD34" s="3" t="str">
        <f>IF(AND($AJ34, TerviseametiInspektor&lt;&gt;Kontroll!$AD$3), TerviseametiInspektor, "")</f>
        <v/>
      </c>
      <c r="AE34" s="3" t="str">
        <f>IF(AND($AJ34, TerviseametiInspektoriIsikukood&lt;&gt;Kontroll!$AE$3), TerviseametiInspektoriIsikukood, "")</f>
        <v/>
      </c>
      <c r="AF34" s="3" t="str">
        <f>IF(AND($AJ34, TerviseametiInspektoriEpost&lt;&gt;Kontroll!$AF$3), TerviseametiInspektoriEpost, "")</f>
        <v/>
      </c>
      <c r="AI34" s="6" t="b">
        <f>IFERROR(SUMPRODUCT(--($B34:$X34&lt;&gt;""))&lt;&gt;SUMPRODUCT(--(Kontroll!$B$2:$X$2&lt;&gt;"")),TRUE)</f>
        <v>0</v>
      </c>
      <c r="AJ34" s="6" t="b">
        <f>IFERROR(SUMPRODUCT(--($C34:$N34&lt;&gt;""))&lt;&gt;SUMPRODUCT(--(Kontroll!$C$2:$N$2&lt;&gt;"")),TRUE)</f>
        <v>0</v>
      </c>
      <c r="AK34" s="6" t="b">
        <f t="shared" si="3"/>
        <v>0</v>
      </c>
      <c r="AL34" s="6">
        <f ca="1">COUNTIF(Andmekvaliteet!$B34:$X34, "=-2")</f>
        <v>0</v>
      </c>
      <c r="AM34" s="6" t="str">
        <f>IF($AI34, COUNTIF(Andmekvaliteet!$B34:$X34, "&lt;=-2") &lt;= 0, "")</f>
        <v/>
      </c>
      <c r="AN34" s="6" t="str">
        <f>IF($AI34, COUNTIF(Andmekvaliteet!$B34:$X34, "&lt;=-1") &lt;= 0, "")</f>
        <v/>
      </c>
    </row>
    <row r="35" spans="1:40" x14ac:dyDescent="0.35">
      <c r="A35" s="2" t="str">
        <f t="shared" si="0"/>
        <v/>
      </c>
      <c r="B35" s="29" t="str">
        <f>IF(AND($AJ35, AndmeteEsitamiseKP&lt;&gt;Kontroll!$B$3), AndmeteEsitamiseKP, "")</f>
        <v/>
      </c>
      <c r="O35" s="35" t="str">
        <f>IF(AND($AJ35, AsutuseNimi&lt;&gt;Kontroll!$O$3), AsutuseNimi, "")</f>
        <v/>
      </c>
      <c r="P35" s="35" t="str">
        <f>IF(AND($AJ35, AsutuseAadress&lt;&gt;Kontroll!$P$3), AsutuseAadress, "")</f>
        <v/>
      </c>
      <c r="Q35" s="36" t="str">
        <f>IF(AND($AJ35, AsutuseRyhm&lt;&gt;Kontroll!$Q$3), AsutuseRyhm, "")</f>
        <v/>
      </c>
      <c r="S35" s="38" t="str">
        <f>IF(AND($AJ35, KokkupuuteKp&lt;&gt;Kontroll!$S$3), KokkupuuteKp, "")</f>
        <v/>
      </c>
      <c r="T35" s="134" t="str">
        <f t="shared" si="1"/>
        <v/>
      </c>
      <c r="U35" s="135" t="str">
        <f t="shared" si="2"/>
        <v/>
      </c>
      <c r="V35" s="40" t="str">
        <f>IF(AND($AJ35, SeotudHaigeEesnimi&lt;&gt;Kontroll!$V$3), SeotudHaigeEesnimi, "")</f>
        <v/>
      </c>
      <c r="W35" s="36" t="str">
        <f>IF(AND($AJ35, SeotudHaigePerenimi&lt;&gt;Kontroll!$W$3), SeotudHaigePerenimi, "")</f>
        <v/>
      </c>
      <c r="X35" s="168" t="str">
        <f>IF(AND($AJ35, SeotudHaigeIsikukood&lt;&gt;Kontroll!$X$3), SeotudHaigeIsikukood, "")</f>
        <v/>
      </c>
      <c r="Z35" s="3" t="str">
        <f>IF(AND($AJ35, AndmeteEsitajaNimi&lt;&gt;Kontroll!$Z$3), AndmeteEsitajaNimi, "")</f>
        <v/>
      </c>
      <c r="AA35" s="3" t="str">
        <f>IF(AND($AJ35, AndmeteEsitajaEpost&lt;&gt;Kontroll!$AA$3), AndmeteEsitajaEpost, "")</f>
        <v/>
      </c>
      <c r="AB35" s="3" t="str">
        <f>IF(AND($AJ35, AndmeteEsitajaTelefon&lt;&gt;Kontroll!$AB$3), AndmeteEsitajaTelefon, "")</f>
        <v/>
      </c>
      <c r="AC35" s="3" t="str">
        <f>IF(AND($AJ35, TerviseametiRegioon&lt;&gt;Kontroll!$AC$3), TerviseametiRegioon, "")</f>
        <v/>
      </c>
      <c r="AD35" s="3" t="str">
        <f>IF(AND($AJ35, TerviseametiInspektor&lt;&gt;Kontroll!$AD$3), TerviseametiInspektor, "")</f>
        <v/>
      </c>
      <c r="AE35" s="3" t="str">
        <f>IF(AND($AJ35, TerviseametiInspektoriIsikukood&lt;&gt;Kontroll!$AE$3), TerviseametiInspektoriIsikukood, "")</f>
        <v/>
      </c>
      <c r="AF35" s="3" t="str">
        <f>IF(AND($AJ35, TerviseametiInspektoriEpost&lt;&gt;Kontroll!$AF$3), TerviseametiInspektoriEpost, "")</f>
        <v/>
      </c>
      <c r="AI35" s="6" t="b">
        <f>IFERROR(SUMPRODUCT(--($B35:$X35&lt;&gt;""))&lt;&gt;SUMPRODUCT(--(Kontroll!$B$2:$X$2&lt;&gt;"")),TRUE)</f>
        <v>0</v>
      </c>
      <c r="AJ35" s="6" t="b">
        <f>IFERROR(SUMPRODUCT(--($C35:$N35&lt;&gt;""))&lt;&gt;SUMPRODUCT(--(Kontroll!$C$2:$N$2&lt;&gt;"")),TRUE)</f>
        <v>0</v>
      </c>
      <c r="AK35" s="6" t="b">
        <f t="shared" si="3"/>
        <v>0</v>
      </c>
      <c r="AL35" s="6">
        <f ca="1">COUNTIF(Andmekvaliteet!$B35:$X35, "=-2")</f>
        <v>0</v>
      </c>
      <c r="AM35" s="6" t="str">
        <f>IF($AI35, COUNTIF(Andmekvaliteet!$B35:$X35, "&lt;=-2") &lt;= 0, "")</f>
        <v/>
      </c>
      <c r="AN35" s="6" t="str">
        <f>IF($AI35, COUNTIF(Andmekvaliteet!$B35:$X35, "&lt;=-1") &lt;= 0, "")</f>
        <v/>
      </c>
    </row>
    <row r="36" spans="1:40" x14ac:dyDescent="0.35">
      <c r="A36" s="2" t="str">
        <f t="shared" si="0"/>
        <v/>
      </c>
      <c r="B36" s="29" t="str">
        <f>IF(AND($AJ36, AndmeteEsitamiseKP&lt;&gt;Kontroll!$B$3), AndmeteEsitamiseKP, "")</f>
        <v/>
      </c>
      <c r="O36" s="35" t="str">
        <f>IF(AND($AJ36, AsutuseNimi&lt;&gt;Kontroll!$O$3), AsutuseNimi, "")</f>
        <v/>
      </c>
      <c r="P36" s="35" t="str">
        <f>IF(AND($AJ36, AsutuseAadress&lt;&gt;Kontroll!$P$3), AsutuseAadress, "")</f>
        <v/>
      </c>
      <c r="Q36" s="36" t="str">
        <f>IF(AND($AJ36, AsutuseRyhm&lt;&gt;Kontroll!$Q$3), AsutuseRyhm, "")</f>
        <v/>
      </c>
      <c r="S36" s="38" t="str">
        <f>IF(AND($AJ36, KokkupuuteKp&lt;&gt;Kontroll!$S$3), KokkupuuteKp, "")</f>
        <v/>
      </c>
      <c r="T36" s="134" t="str">
        <f t="shared" si="1"/>
        <v/>
      </c>
      <c r="U36" s="135" t="str">
        <f t="shared" si="2"/>
        <v/>
      </c>
      <c r="V36" s="40" t="str">
        <f>IF(AND($AJ36, SeotudHaigeEesnimi&lt;&gt;Kontroll!$V$3), SeotudHaigeEesnimi, "")</f>
        <v/>
      </c>
      <c r="W36" s="36" t="str">
        <f>IF(AND($AJ36, SeotudHaigePerenimi&lt;&gt;Kontroll!$W$3), SeotudHaigePerenimi, "")</f>
        <v/>
      </c>
      <c r="X36" s="168" t="str">
        <f>IF(AND($AJ36, SeotudHaigeIsikukood&lt;&gt;Kontroll!$X$3), SeotudHaigeIsikukood, "")</f>
        <v/>
      </c>
      <c r="Z36" s="3" t="str">
        <f>IF(AND($AJ36, AndmeteEsitajaNimi&lt;&gt;Kontroll!$Z$3), AndmeteEsitajaNimi, "")</f>
        <v/>
      </c>
      <c r="AA36" s="3" t="str">
        <f>IF(AND($AJ36, AndmeteEsitajaEpost&lt;&gt;Kontroll!$AA$3), AndmeteEsitajaEpost, "")</f>
        <v/>
      </c>
      <c r="AB36" s="3" t="str">
        <f>IF(AND($AJ36, AndmeteEsitajaTelefon&lt;&gt;Kontroll!$AB$3), AndmeteEsitajaTelefon, "")</f>
        <v/>
      </c>
      <c r="AC36" s="3" t="str">
        <f>IF(AND($AJ36, TerviseametiRegioon&lt;&gt;Kontroll!$AC$3), TerviseametiRegioon, "")</f>
        <v/>
      </c>
      <c r="AD36" s="3" t="str">
        <f>IF(AND($AJ36, TerviseametiInspektor&lt;&gt;Kontroll!$AD$3), TerviseametiInspektor, "")</f>
        <v/>
      </c>
      <c r="AE36" s="3" t="str">
        <f>IF(AND($AJ36, TerviseametiInspektoriIsikukood&lt;&gt;Kontroll!$AE$3), TerviseametiInspektoriIsikukood, "")</f>
        <v/>
      </c>
      <c r="AF36" s="3" t="str">
        <f>IF(AND($AJ36, TerviseametiInspektoriEpost&lt;&gt;Kontroll!$AF$3), TerviseametiInspektoriEpost, "")</f>
        <v/>
      </c>
      <c r="AI36" s="6" t="b">
        <f>IFERROR(SUMPRODUCT(--($B36:$X36&lt;&gt;""))&lt;&gt;SUMPRODUCT(--(Kontroll!$B$2:$X$2&lt;&gt;"")),TRUE)</f>
        <v>0</v>
      </c>
      <c r="AJ36" s="6" t="b">
        <f>IFERROR(SUMPRODUCT(--($C36:$N36&lt;&gt;""))&lt;&gt;SUMPRODUCT(--(Kontroll!$C$2:$N$2&lt;&gt;"")),TRUE)</f>
        <v>0</v>
      </c>
      <c r="AK36" s="6" t="b">
        <f t="shared" si="3"/>
        <v>0</v>
      </c>
      <c r="AL36" s="6">
        <f ca="1">COUNTIF(Andmekvaliteet!$B36:$X36, "=-2")</f>
        <v>0</v>
      </c>
      <c r="AM36" s="6" t="str">
        <f>IF($AI36, COUNTIF(Andmekvaliteet!$B36:$X36, "&lt;=-2") &lt;= 0, "")</f>
        <v/>
      </c>
      <c r="AN36" s="6" t="str">
        <f>IF($AI36, COUNTIF(Andmekvaliteet!$B36:$X36, "&lt;=-1") &lt;= 0, "")</f>
        <v/>
      </c>
    </row>
    <row r="37" spans="1:40" x14ac:dyDescent="0.35">
      <c r="A37" s="2" t="str">
        <f t="shared" si="0"/>
        <v/>
      </c>
      <c r="B37" s="29" t="str">
        <f>IF(AND($AJ37, AndmeteEsitamiseKP&lt;&gt;Kontroll!$B$3), AndmeteEsitamiseKP, "")</f>
        <v/>
      </c>
      <c r="O37" s="35" t="str">
        <f>IF(AND($AJ37, AsutuseNimi&lt;&gt;Kontroll!$O$3), AsutuseNimi, "")</f>
        <v/>
      </c>
      <c r="P37" s="35" t="str">
        <f>IF(AND($AJ37, AsutuseAadress&lt;&gt;Kontroll!$P$3), AsutuseAadress, "")</f>
        <v/>
      </c>
      <c r="Q37" s="36" t="str">
        <f>IF(AND($AJ37, AsutuseRyhm&lt;&gt;Kontroll!$Q$3), AsutuseRyhm, "")</f>
        <v/>
      </c>
      <c r="S37" s="38" t="str">
        <f>IF(AND($AJ37, KokkupuuteKp&lt;&gt;Kontroll!$S$3), KokkupuuteKp, "")</f>
        <v/>
      </c>
      <c r="T37" s="134" t="str">
        <f t="shared" si="1"/>
        <v/>
      </c>
      <c r="U37" s="135" t="str">
        <f t="shared" si="2"/>
        <v/>
      </c>
      <c r="V37" s="40" t="str">
        <f>IF(AND($AJ37, SeotudHaigeEesnimi&lt;&gt;Kontroll!$V$3), SeotudHaigeEesnimi, "")</f>
        <v/>
      </c>
      <c r="W37" s="36" t="str">
        <f>IF(AND($AJ37, SeotudHaigePerenimi&lt;&gt;Kontroll!$W$3), SeotudHaigePerenimi, "")</f>
        <v/>
      </c>
      <c r="X37" s="168" t="str">
        <f>IF(AND($AJ37, SeotudHaigeIsikukood&lt;&gt;Kontroll!$X$3), SeotudHaigeIsikukood, "")</f>
        <v/>
      </c>
      <c r="Z37" s="3" t="str">
        <f>IF(AND($AJ37, AndmeteEsitajaNimi&lt;&gt;Kontroll!$Z$3), AndmeteEsitajaNimi, "")</f>
        <v/>
      </c>
      <c r="AA37" s="3" t="str">
        <f>IF(AND($AJ37, AndmeteEsitajaEpost&lt;&gt;Kontroll!$AA$3), AndmeteEsitajaEpost, "")</f>
        <v/>
      </c>
      <c r="AB37" s="3" t="str">
        <f>IF(AND($AJ37, AndmeteEsitajaTelefon&lt;&gt;Kontroll!$AB$3), AndmeteEsitajaTelefon, "")</f>
        <v/>
      </c>
      <c r="AC37" s="3" t="str">
        <f>IF(AND($AJ37, TerviseametiRegioon&lt;&gt;Kontroll!$AC$3), TerviseametiRegioon, "")</f>
        <v/>
      </c>
      <c r="AD37" s="3" t="str">
        <f>IF(AND($AJ37, TerviseametiInspektor&lt;&gt;Kontroll!$AD$3), TerviseametiInspektor, "")</f>
        <v/>
      </c>
      <c r="AE37" s="3" t="str">
        <f>IF(AND($AJ37, TerviseametiInspektoriIsikukood&lt;&gt;Kontroll!$AE$3), TerviseametiInspektoriIsikukood, "")</f>
        <v/>
      </c>
      <c r="AF37" s="3" t="str">
        <f>IF(AND($AJ37, TerviseametiInspektoriEpost&lt;&gt;Kontroll!$AF$3), TerviseametiInspektoriEpost, "")</f>
        <v/>
      </c>
      <c r="AI37" s="6" t="b">
        <f>IFERROR(SUMPRODUCT(--($B37:$X37&lt;&gt;""))&lt;&gt;SUMPRODUCT(--(Kontroll!$B$2:$X$2&lt;&gt;"")),TRUE)</f>
        <v>0</v>
      </c>
      <c r="AJ37" s="6" t="b">
        <f>IFERROR(SUMPRODUCT(--($C37:$N37&lt;&gt;""))&lt;&gt;SUMPRODUCT(--(Kontroll!$C$2:$N$2&lt;&gt;"")),TRUE)</f>
        <v>0</v>
      </c>
      <c r="AK37" s="6" t="b">
        <f t="shared" si="3"/>
        <v>0</v>
      </c>
      <c r="AL37" s="6">
        <f ca="1">COUNTIF(Andmekvaliteet!$B37:$X37, "=-2")</f>
        <v>0</v>
      </c>
      <c r="AM37" s="6" t="str">
        <f>IF($AI37, COUNTIF(Andmekvaliteet!$B37:$X37, "&lt;=-2") &lt;= 0, "")</f>
        <v/>
      </c>
      <c r="AN37" s="6" t="str">
        <f>IF($AI37, COUNTIF(Andmekvaliteet!$B37:$X37, "&lt;=-1") &lt;= 0, "")</f>
        <v/>
      </c>
    </row>
    <row r="38" spans="1:40" x14ac:dyDescent="0.35">
      <c r="A38" s="2" t="str">
        <f t="shared" si="0"/>
        <v/>
      </c>
      <c r="B38" s="29" t="str">
        <f>IF(AND($AJ38, AndmeteEsitamiseKP&lt;&gt;Kontroll!$B$3), AndmeteEsitamiseKP, "")</f>
        <v/>
      </c>
      <c r="O38" s="35" t="str">
        <f>IF(AND($AJ38, AsutuseNimi&lt;&gt;Kontroll!$O$3), AsutuseNimi, "")</f>
        <v/>
      </c>
      <c r="P38" s="35" t="str">
        <f>IF(AND($AJ38, AsutuseAadress&lt;&gt;Kontroll!$P$3), AsutuseAadress, "")</f>
        <v/>
      </c>
      <c r="Q38" s="36" t="str">
        <f>IF(AND($AJ38, AsutuseRyhm&lt;&gt;Kontroll!$Q$3), AsutuseRyhm, "")</f>
        <v/>
      </c>
      <c r="S38" s="38" t="str">
        <f>IF(AND($AJ38, KokkupuuteKp&lt;&gt;Kontroll!$S$3), KokkupuuteKp, "")</f>
        <v/>
      </c>
      <c r="T38" s="134" t="str">
        <f t="shared" si="1"/>
        <v/>
      </c>
      <c r="U38" s="135" t="str">
        <f t="shared" si="2"/>
        <v/>
      </c>
      <c r="V38" s="40" t="str">
        <f>IF(AND($AJ38, SeotudHaigeEesnimi&lt;&gt;Kontroll!$V$3), SeotudHaigeEesnimi, "")</f>
        <v/>
      </c>
      <c r="W38" s="36" t="str">
        <f>IF(AND($AJ38, SeotudHaigePerenimi&lt;&gt;Kontroll!$W$3), SeotudHaigePerenimi, "")</f>
        <v/>
      </c>
      <c r="X38" s="168" t="str">
        <f>IF(AND($AJ38, SeotudHaigeIsikukood&lt;&gt;Kontroll!$X$3), SeotudHaigeIsikukood, "")</f>
        <v/>
      </c>
      <c r="Z38" s="3" t="str">
        <f>IF(AND($AJ38, AndmeteEsitajaNimi&lt;&gt;Kontroll!$Z$3), AndmeteEsitajaNimi, "")</f>
        <v/>
      </c>
      <c r="AA38" s="3" t="str">
        <f>IF(AND($AJ38, AndmeteEsitajaEpost&lt;&gt;Kontroll!$AA$3), AndmeteEsitajaEpost, "")</f>
        <v/>
      </c>
      <c r="AB38" s="3" t="str">
        <f>IF(AND($AJ38, AndmeteEsitajaTelefon&lt;&gt;Kontroll!$AB$3), AndmeteEsitajaTelefon, "")</f>
        <v/>
      </c>
      <c r="AC38" s="3" t="str">
        <f>IF(AND($AJ38, TerviseametiRegioon&lt;&gt;Kontroll!$AC$3), TerviseametiRegioon, "")</f>
        <v/>
      </c>
      <c r="AD38" s="3" t="str">
        <f>IF(AND($AJ38, TerviseametiInspektor&lt;&gt;Kontroll!$AD$3), TerviseametiInspektor, "")</f>
        <v/>
      </c>
      <c r="AE38" s="3" t="str">
        <f>IF(AND($AJ38, TerviseametiInspektoriIsikukood&lt;&gt;Kontroll!$AE$3), TerviseametiInspektoriIsikukood, "")</f>
        <v/>
      </c>
      <c r="AF38" s="3" t="str">
        <f>IF(AND($AJ38, TerviseametiInspektoriEpost&lt;&gt;Kontroll!$AF$3), TerviseametiInspektoriEpost, "")</f>
        <v/>
      </c>
      <c r="AI38" s="6" t="b">
        <f>IFERROR(SUMPRODUCT(--($B38:$X38&lt;&gt;""))&lt;&gt;SUMPRODUCT(--(Kontroll!$B$2:$X$2&lt;&gt;"")),TRUE)</f>
        <v>0</v>
      </c>
      <c r="AJ38" s="6" t="b">
        <f>IFERROR(SUMPRODUCT(--($C38:$N38&lt;&gt;""))&lt;&gt;SUMPRODUCT(--(Kontroll!$C$2:$N$2&lt;&gt;"")),TRUE)</f>
        <v>0</v>
      </c>
      <c r="AK38" s="6" t="b">
        <f t="shared" si="3"/>
        <v>0</v>
      </c>
      <c r="AL38" s="6">
        <f ca="1">COUNTIF(Andmekvaliteet!$B38:$X38, "=-2")</f>
        <v>0</v>
      </c>
      <c r="AM38" s="6" t="str">
        <f>IF($AI38, COUNTIF(Andmekvaliteet!$B38:$X38, "&lt;=-2") &lt;= 0, "")</f>
        <v/>
      </c>
      <c r="AN38" s="6" t="str">
        <f>IF($AI38, COUNTIF(Andmekvaliteet!$B38:$X38, "&lt;=-1") &lt;= 0, "")</f>
        <v/>
      </c>
    </row>
    <row r="39" spans="1:40" x14ac:dyDescent="0.35">
      <c r="A39" s="2" t="str">
        <f t="shared" si="0"/>
        <v/>
      </c>
      <c r="B39" s="29" t="str">
        <f>IF(AND($AJ39, AndmeteEsitamiseKP&lt;&gt;Kontroll!$B$3), AndmeteEsitamiseKP, "")</f>
        <v/>
      </c>
      <c r="O39" s="35" t="str">
        <f>IF(AND($AJ39, AsutuseNimi&lt;&gt;Kontroll!$O$3), AsutuseNimi, "")</f>
        <v/>
      </c>
      <c r="P39" s="35" t="str">
        <f>IF(AND($AJ39, AsutuseAadress&lt;&gt;Kontroll!$P$3), AsutuseAadress, "")</f>
        <v/>
      </c>
      <c r="Q39" s="36" t="str">
        <f>IF(AND($AJ39, AsutuseRyhm&lt;&gt;Kontroll!$Q$3), AsutuseRyhm, "")</f>
        <v/>
      </c>
      <c r="S39" s="38" t="str">
        <f>IF(AND($AJ39, KokkupuuteKp&lt;&gt;Kontroll!$S$3), KokkupuuteKp, "")</f>
        <v/>
      </c>
      <c r="T39" s="134" t="str">
        <f t="shared" si="1"/>
        <v/>
      </c>
      <c r="U39" s="135" t="str">
        <f t="shared" si="2"/>
        <v/>
      </c>
      <c r="V39" s="40" t="str">
        <f>IF(AND($AJ39, SeotudHaigeEesnimi&lt;&gt;Kontroll!$V$3), SeotudHaigeEesnimi, "")</f>
        <v/>
      </c>
      <c r="W39" s="36" t="str">
        <f>IF(AND($AJ39, SeotudHaigePerenimi&lt;&gt;Kontroll!$W$3), SeotudHaigePerenimi, "")</f>
        <v/>
      </c>
      <c r="X39" s="168" t="str">
        <f>IF(AND($AJ39, SeotudHaigeIsikukood&lt;&gt;Kontroll!$X$3), SeotudHaigeIsikukood, "")</f>
        <v/>
      </c>
      <c r="Z39" s="3" t="str">
        <f>IF(AND($AJ39, AndmeteEsitajaNimi&lt;&gt;Kontroll!$Z$3), AndmeteEsitajaNimi, "")</f>
        <v/>
      </c>
      <c r="AA39" s="3" t="str">
        <f>IF(AND($AJ39, AndmeteEsitajaEpost&lt;&gt;Kontroll!$AA$3), AndmeteEsitajaEpost, "")</f>
        <v/>
      </c>
      <c r="AB39" s="3" t="str">
        <f>IF(AND($AJ39, AndmeteEsitajaTelefon&lt;&gt;Kontroll!$AB$3), AndmeteEsitajaTelefon, "")</f>
        <v/>
      </c>
      <c r="AC39" s="3" t="str">
        <f>IF(AND($AJ39, TerviseametiRegioon&lt;&gt;Kontroll!$AC$3), TerviseametiRegioon, "")</f>
        <v/>
      </c>
      <c r="AD39" s="3" t="str">
        <f>IF(AND($AJ39, TerviseametiInspektor&lt;&gt;Kontroll!$AD$3), TerviseametiInspektor, "")</f>
        <v/>
      </c>
      <c r="AE39" s="3" t="str">
        <f>IF(AND($AJ39, TerviseametiInspektoriIsikukood&lt;&gt;Kontroll!$AE$3), TerviseametiInspektoriIsikukood, "")</f>
        <v/>
      </c>
      <c r="AF39" s="3" t="str">
        <f>IF(AND($AJ39, TerviseametiInspektoriEpost&lt;&gt;Kontroll!$AF$3), TerviseametiInspektoriEpost, "")</f>
        <v/>
      </c>
      <c r="AI39" s="6" t="b">
        <f>IFERROR(SUMPRODUCT(--($B39:$X39&lt;&gt;""))&lt;&gt;SUMPRODUCT(--(Kontroll!$B$2:$X$2&lt;&gt;"")),TRUE)</f>
        <v>0</v>
      </c>
      <c r="AJ39" s="6" t="b">
        <f>IFERROR(SUMPRODUCT(--($C39:$N39&lt;&gt;""))&lt;&gt;SUMPRODUCT(--(Kontroll!$C$2:$N$2&lt;&gt;"")),TRUE)</f>
        <v>0</v>
      </c>
      <c r="AK39" s="6" t="b">
        <f t="shared" si="3"/>
        <v>0</v>
      </c>
      <c r="AL39" s="6">
        <f ca="1">COUNTIF(Andmekvaliteet!$B39:$X39, "=-2")</f>
        <v>0</v>
      </c>
      <c r="AM39" s="6" t="str">
        <f>IF($AI39, COUNTIF(Andmekvaliteet!$B39:$X39, "&lt;=-2") &lt;= 0, "")</f>
        <v/>
      </c>
      <c r="AN39" s="6" t="str">
        <f>IF($AI39, COUNTIF(Andmekvaliteet!$B39:$X39, "&lt;=-1") &lt;= 0, "")</f>
        <v/>
      </c>
    </row>
    <row r="40" spans="1:40" x14ac:dyDescent="0.35">
      <c r="A40" s="2" t="str">
        <f t="shared" si="0"/>
        <v/>
      </c>
      <c r="B40" s="29" t="str">
        <f>IF(AND($AJ40, AndmeteEsitamiseKP&lt;&gt;Kontroll!$B$3), AndmeteEsitamiseKP, "")</f>
        <v/>
      </c>
      <c r="O40" s="35" t="str">
        <f>IF(AND($AJ40, AsutuseNimi&lt;&gt;Kontroll!$O$3), AsutuseNimi, "")</f>
        <v/>
      </c>
      <c r="P40" s="35" t="str">
        <f>IF(AND($AJ40, AsutuseAadress&lt;&gt;Kontroll!$P$3), AsutuseAadress, "")</f>
        <v/>
      </c>
      <c r="Q40" s="36" t="str">
        <f>IF(AND($AJ40, AsutuseRyhm&lt;&gt;Kontroll!$Q$3), AsutuseRyhm, "")</f>
        <v/>
      </c>
      <c r="S40" s="38" t="str">
        <f>IF(AND($AJ40, KokkupuuteKp&lt;&gt;Kontroll!$S$3), KokkupuuteKp, "")</f>
        <v/>
      </c>
      <c r="T40" s="134" t="str">
        <f t="shared" si="1"/>
        <v/>
      </c>
      <c r="U40" s="135" t="str">
        <f t="shared" si="2"/>
        <v/>
      </c>
      <c r="V40" s="40" t="str">
        <f>IF(AND($AJ40, SeotudHaigeEesnimi&lt;&gt;Kontroll!$V$3), SeotudHaigeEesnimi, "")</f>
        <v/>
      </c>
      <c r="W40" s="36" t="str">
        <f>IF(AND($AJ40, SeotudHaigePerenimi&lt;&gt;Kontroll!$W$3), SeotudHaigePerenimi, "")</f>
        <v/>
      </c>
      <c r="X40" s="168" t="str">
        <f>IF(AND($AJ40, SeotudHaigeIsikukood&lt;&gt;Kontroll!$X$3), SeotudHaigeIsikukood, "")</f>
        <v/>
      </c>
      <c r="Z40" s="3" t="str">
        <f>IF(AND($AJ40, AndmeteEsitajaNimi&lt;&gt;Kontroll!$Z$3), AndmeteEsitajaNimi, "")</f>
        <v/>
      </c>
      <c r="AA40" s="3" t="str">
        <f>IF(AND($AJ40, AndmeteEsitajaEpost&lt;&gt;Kontroll!$AA$3), AndmeteEsitajaEpost, "")</f>
        <v/>
      </c>
      <c r="AB40" s="3" t="str">
        <f>IF(AND($AJ40, AndmeteEsitajaTelefon&lt;&gt;Kontroll!$AB$3), AndmeteEsitajaTelefon, "")</f>
        <v/>
      </c>
      <c r="AC40" s="3" t="str">
        <f>IF(AND($AJ40, TerviseametiRegioon&lt;&gt;Kontroll!$AC$3), TerviseametiRegioon, "")</f>
        <v/>
      </c>
      <c r="AD40" s="3" t="str">
        <f>IF(AND($AJ40, TerviseametiInspektor&lt;&gt;Kontroll!$AD$3), TerviseametiInspektor, "")</f>
        <v/>
      </c>
      <c r="AE40" s="3" t="str">
        <f>IF(AND($AJ40, TerviseametiInspektoriIsikukood&lt;&gt;Kontroll!$AE$3), TerviseametiInspektoriIsikukood, "")</f>
        <v/>
      </c>
      <c r="AF40" s="3" t="str">
        <f>IF(AND($AJ40, TerviseametiInspektoriEpost&lt;&gt;Kontroll!$AF$3), TerviseametiInspektoriEpost, "")</f>
        <v/>
      </c>
      <c r="AI40" s="6" t="b">
        <f>IFERROR(SUMPRODUCT(--($B40:$X40&lt;&gt;""))&lt;&gt;SUMPRODUCT(--(Kontroll!$B$2:$X$2&lt;&gt;"")),TRUE)</f>
        <v>0</v>
      </c>
      <c r="AJ40" s="6" t="b">
        <f>IFERROR(SUMPRODUCT(--($C40:$N40&lt;&gt;""))&lt;&gt;SUMPRODUCT(--(Kontroll!$C$2:$N$2&lt;&gt;"")),TRUE)</f>
        <v>0</v>
      </c>
      <c r="AK40" s="6" t="b">
        <f t="shared" si="3"/>
        <v>0</v>
      </c>
      <c r="AL40" s="6">
        <f ca="1">COUNTIF(Andmekvaliteet!$B40:$X40, "=-2")</f>
        <v>0</v>
      </c>
      <c r="AM40" s="6" t="str">
        <f>IF($AI40, COUNTIF(Andmekvaliteet!$B40:$X40, "&lt;=-2") &lt;= 0, "")</f>
        <v/>
      </c>
      <c r="AN40" s="6" t="str">
        <f>IF($AI40, COUNTIF(Andmekvaliteet!$B40:$X40, "&lt;=-1") &lt;= 0, "")</f>
        <v/>
      </c>
    </row>
    <row r="41" spans="1:40" x14ac:dyDescent="0.35">
      <c r="A41" s="2" t="str">
        <f t="shared" si="0"/>
        <v/>
      </c>
      <c r="B41" s="29" t="str">
        <f>IF(AND($AJ41, AndmeteEsitamiseKP&lt;&gt;Kontroll!$B$3), AndmeteEsitamiseKP, "")</f>
        <v/>
      </c>
      <c r="O41" s="35" t="str">
        <f>IF(AND($AJ41, AsutuseNimi&lt;&gt;Kontroll!$O$3), AsutuseNimi, "")</f>
        <v/>
      </c>
      <c r="P41" s="35" t="str">
        <f>IF(AND($AJ41, AsutuseAadress&lt;&gt;Kontroll!$P$3), AsutuseAadress, "")</f>
        <v/>
      </c>
      <c r="Q41" s="36" t="str">
        <f>IF(AND($AJ41, AsutuseRyhm&lt;&gt;Kontroll!$Q$3), AsutuseRyhm, "")</f>
        <v/>
      </c>
      <c r="S41" s="38" t="str">
        <f>IF(AND($AJ41, KokkupuuteKp&lt;&gt;Kontroll!$S$3), KokkupuuteKp, "")</f>
        <v/>
      </c>
      <c r="T41" s="134" t="str">
        <f t="shared" si="1"/>
        <v/>
      </c>
      <c r="U41" s="135" t="str">
        <f t="shared" si="2"/>
        <v/>
      </c>
      <c r="V41" s="40" t="str">
        <f>IF(AND($AJ41, SeotudHaigeEesnimi&lt;&gt;Kontroll!$V$3), SeotudHaigeEesnimi, "")</f>
        <v/>
      </c>
      <c r="W41" s="36" t="str">
        <f>IF(AND($AJ41, SeotudHaigePerenimi&lt;&gt;Kontroll!$W$3), SeotudHaigePerenimi, "")</f>
        <v/>
      </c>
      <c r="X41" s="168" t="str">
        <f>IF(AND($AJ41, SeotudHaigeIsikukood&lt;&gt;Kontroll!$X$3), SeotudHaigeIsikukood, "")</f>
        <v/>
      </c>
      <c r="Z41" s="3" t="str">
        <f>IF(AND($AJ41, AndmeteEsitajaNimi&lt;&gt;Kontroll!$Z$3), AndmeteEsitajaNimi, "")</f>
        <v/>
      </c>
      <c r="AA41" s="3" t="str">
        <f>IF(AND($AJ41, AndmeteEsitajaEpost&lt;&gt;Kontroll!$AA$3), AndmeteEsitajaEpost, "")</f>
        <v/>
      </c>
      <c r="AB41" s="3" t="str">
        <f>IF(AND($AJ41, AndmeteEsitajaTelefon&lt;&gt;Kontroll!$AB$3), AndmeteEsitajaTelefon, "")</f>
        <v/>
      </c>
      <c r="AC41" s="3" t="str">
        <f>IF(AND($AJ41, TerviseametiRegioon&lt;&gt;Kontroll!$AC$3), TerviseametiRegioon, "")</f>
        <v/>
      </c>
      <c r="AD41" s="3" t="str">
        <f>IF(AND($AJ41, TerviseametiInspektor&lt;&gt;Kontroll!$AD$3), TerviseametiInspektor, "")</f>
        <v/>
      </c>
      <c r="AE41" s="3" t="str">
        <f>IF(AND($AJ41, TerviseametiInspektoriIsikukood&lt;&gt;Kontroll!$AE$3), TerviseametiInspektoriIsikukood, "")</f>
        <v/>
      </c>
      <c r="AF41" s="3" t="str">
        <f>IF(AND($AJ41, TerviseametiInspektoriEpost&lt;&gt;Kontroll!$AF$3), TerviseametiInspektoriEpost, "")</f>
        <v/>
      </c>
      <c r="AI41" s="6" t="b">
        <f>IFERROR(SUMPRODUCT(--($B41:$X41&lt;&gt;""))&lt;&gt;SUMPRODUCT(--(Kontroll!$B$2:$X$2&lt;&gt;"")),TRUE)</f>
        <v>0</v>
      </c>
      <c r="AJ41" s="6" t="b">
        <f>IFERROR(SUMPRODUCT(--($C41:$N41&lt;&gt;""))&lt;&gt;SUMPRODUCT(--(Kontroll!$C$2:$N$2&lt;&gt;"")),TRUE)</f>
        <v>0</v>
      </c>
      <c r="AK41" s="6" t="b">
        <f t="shared" si="3"/>
        <v>0</v>
      </c>
      <c r="AL41" s="6">
        <f ca="1">COUNTIF(Andmekvaliteet!$B41:$X41, "=-2")</f>
        <v>0</v>
      </c>
      <c r="AM41" s="6" t="str">
        <f>IF($AI41, COUNTIF(Andmekvaliteet!$B41:$X41, "&lt;=-2") &lt;= 0, "")</f>
        <v/>
      </c>
      <c r="AN41" s="6" t="str">
        <f>IF($AI41, COUNTIF(Andmekvaliteet!$B41:$X41, "&lt;=-1") &lt;= 0, "")</f>
        <v/>
      </c>
    </row>
    <row r="42" spans="1:40" x14ac:dyDescent="0.35">
      <c r="A42" s="2" t="str">
        <f t="shared" si="0"/>
        <v/>
      </c>
      <c r="B42" s="29" t="str">
        <f>IF(AND($AJ42, AndmeteEsitamiseKP&lt;&gt;Kontroll!$B$3), AndmeteEsitamiseKP, "")</f>
        <v/>
      </c>
      <c r="O42" s="35" t="str">
        <f>IF(AND($AJ42, AsutuseNimi&lt;&gt;Kontroll!$O$3), AsutuseNimi, "")</f>
        <v/>
      </c>
      <c r="P42" s="35" t="str">
        <f>IF(AND($AJ42, AsutuseAadress&lt;&gt;Kontroll!$P$3), AsutuseAadress, "")</f>
        <v/>
      </c>
      <c r="Q42" s="36" t="str">
        <f>IF(AND($AJ42, AsutuseRyhm&lt;&gt;Kontroll!$Q$3), AsutuseRyhm, "")</f>
        <v/>
      </c>
      <c r="S42" s="38" t="str">
        <f>IF(AND($AJ42, KokkupuuteKp&lt;&gt;Kontroll!$S$3), KokkupuuteKp, "")</f>
        <v/>
      </c>
      <c r="T42" s="134" t="str">
        <f t="shared" si="1"/>
        <v/>
      </c>
      <c r="U42" s="135" t="str">
        <f t="shared" si="2"/>
        <v/>
      </c>
      <c r="V42" s="40" t="str">
        <f>IF(AND($AJ42, SeotudHaigeEesnimi&lt;&gt;Kontroll!$V$3), SeotudHaigeEesnimi, "")</f>
        <v/>
      </c>
      <c r="W42" s="36" t="str">
        <f>IF(AND($AJ42, SeotudHaigePerenimi&lt;&gt;Kontroll!$W$3), SeotudHaigePerenimi, "")</f>
        <v/>
      </c>
      <c r="X42" s="168" t="str">
        <f>IF(AND($AJ42, SeotudHaigeIsikukood&lt;&gt;Kontroll!$X$3), SeotudHaigeIsikukood, "")</f>
        <v/>
      </c>
      <c r="Z42" s="3" t="str">
        <f>IF(AND($AJ42, AndmeteEsitajaNimi&lt;&gt;Kontroll!$Z$3), AndmeteEsitajaNimi, "")</f>
        <v/>
      </c>
      <c r="AA42" s="3" t="str">
        <f>IF(AND($AJ42, AndmeteEsitajaEpost&lt;&gt;Kontroll!$AA$3), AndmeteEsitajaEpost, "")</f>
        <v/>
      </c>
      <c r="AB42" s="3" t="str">
        <f>IF(AND($AJ42, AndmeteEsitajaTelefon&lt;&gt;Kontroll!$AB$3), AndmeteEsitajaTelefon, "")</f>
        <v/>
      </c>
      <c r="AC42" s="3" t="str">
        <f>IF(AND($AJ42, TerviseametiRegioon&lt;&gt;Kontroll!$AC$3), TerviseametiRegioon, "")</f>
        <v/>
      </c>
      <c r="AD42" s="3" t="str">
        <f>IF(AND($AJ42, TerviseametiInspektor&lt;&gt;Kontroll!$AD$3), TerviseametiInspektor, "")</f>
        <v/>
      </c>
      <c r="AE42" s="3" t="str">
        <f>IF(AND($AJ42, TerviseametiInspektoriIsikukood&lt;&gt;Kontroll!$AE$3), TerviseametiInspektoriIsikukood, "")</f>
        <v/>
      </c>
      <c r="AF42" s="3" t="str">
        <f>IF(AND($AJ42, TerviseametiInspektoriEpost&lt;&gt;Kontroll!$AF$3), TerviseametiInspektoriEpost, "")</f>
        <v/>
      </c>
      <c r="AI42" s="6" t="b">
        <f>IFERROR(SUMPRODUCT(--($B42:$X42&lt;&gt;""))&lt;&gt;SUMPRODUCT(--(Kontroll!$B$2:$X$2&lt;&gt;"")),TRUE)</f>
        <v>0</v>
      </c>
      <c r="AJ42" s="6" t="b">
        <f>IFERROR(SUMPRODUCT(--($C42:$N42&lt;&gt;""))&lt;&gt;SUMPRODUCT(--(Kontroll!$C$2:$N$2&lt;&gt;"")),TRUE)</f>
        <v>0</v>
      </c>
      <c r="AK42" s="6" t="b">
        <f t="shared" si="3"/>
        <v>0</v>
      </c>
      <c r="AL42" s="6">
        <f ca="1">COUNTIF(Andmekvaliteet!$B42:$X42, "=-2")</f>
        <v>0</v>
      </c>
      <c r="AM42" s="6" t="str">
        <f>IF($AI42, COUNTIF(Andmekvaliteet!$B42:$X42, "&lt;=-2") &lt;= 0, "")</f>
        <v/>
      </c>
      <c r="AN42" s="6" t="str">
        <f>IF($AI42, COUNTIF(Andmekvaliteet!$B42:$X42, "&lt;=-1") &lt;= 0, "")</f>
        <v/>
      </c>
    </row>
    <row r="43" spans="1:40" x14ac:dyDescent="0.35">
      <c r="A43" s="2" t="str">
        <f t="shared" si="0"/>
        <v/>
      </c>
      <c r="B43" s="29" t="str">
        <f>IF(AND($AJ43, AndmeteEsitamiseKP&lt;&gt;Kontroll!$B$3), AndmeteEsitamiseKP, "")</f>
        <v/>
      </c>
      <c r="O43" s="35" t="str">
        <f>IF(AND($AJ43, AsutuseNimi&lt;&gt;Kontroll!$O$3), AsutuseNimi, "")</f>
        <v/>
      </c>
      <c r="P43" s="35" t="str">
        <f>IF(AND($AJ43, AsutuseAadress&lt;&gt;Kontroll!$P$3), AsutuseAadress, "")</f>
        <v/>
      </c>
      <c r="Q43" s="36" t="str">
        <f>IF(AND($AJ43, AsutuseRyhm&lt;&gt;Kontroll!$Q$3), AsutuseRyhm, "")</f>
        <v/>
      </c>
      <c r="S43" s="38" t="str">
        <f>IF(AND($AJ43, KokkupuuteKp&lt;&gt;Kontroll!$S$3), KokkupuuteKp, "")</f>
        <v/>
      </c>
      <c r="T43" s="134" t="str">
        <f t="shared" si="1"/>
        <v/>
      </c>
      <c r="U43" s="135" t="str">
        <f t="shared" si="2"/>
        <v/>
      </c>
      <c r="V43" s="40" t="str">
        <f>IF(AND($AJ43, SeotudHaigeEesnimi&lt;&gt;Kontroll!$V$3), SeotudHaigeEesnimi, "")</f>
        <v/>
      </c>
      <c r="W43" s="36" t="str">
        <f>IF(AND($AJ43, SeotudHaigePerenimi&lt;&gt;Kontroll!$W$3), SeotudHaigePerenimi, "")</f>
        <v/>
      </c>
      <c r="X43" s="168" t="str">
        <f>IF(AND($AJ43, SeotudHaigeIsikukood&lt;&gt;Kontroll!$X$3), SeotudHaigeIsikukood, "")</f>
        <v/>
      </c>
      <c r="Z43" s="3" t="str">
        <f>IF(AND($AJ43, AndmeteEsitajaNimi&lt;&gt;Kontroll!$Z$3), AndmeteEsitajaNimi, "")</f>
        <v/>
      </c>
      <c r="AA43" s="3" t="str">
        <f>IF(AND($AJ43, AndmeteEsitajaEpost&lt;&gt;Kontroll!$AA$3), AndmeteEsitajaEpost, "")</f>
        <v/>
      </c>
      <c r="AB43" s="3" t="str">
        <f>IF(AND($AJ43, AndmeteEsitajaTelefon&lt;&gt;Kontroll!$AB$3), AndmeteEsitajaTelefon, "")</f>
        <v/>
      </c>
      <c r="AC43" s="3" t="str">
        <f>IF(AND($AJ43, TerviseametiRegioon&lt;&gt;Kontroll!$AC$3), TerviseametiRegioon, "")</f>
        <v/>
      </c>
      <c r="AD43" s="3" t="str">
        <f>IF(AND($AJ43, TerviseametiInspektor&lt;&gt;Kontroll!$AD$3), TerviseametiInspektor, "")</f>
        <v/>
      </c>
      <c r="AE43" s="3" t="str">
        <f>IF(AND($AJ43, TerviseametiInspektoriIsikukood&lt;&gt;Kontroll!$AE$3), TerviseametiInspektoriIsikukood, "")</f>
        <v/>
      </c>
      <c r="AF43" s="3" t="str">
        <f>IF(AND($AJ43, TerviseametiInspektoriEpost&lt;&gt;Kontroll!$AF$3), TerviseametiInspektoriEpost, "")</f>
        <v/>
      </c>
      <c r="AI43" s="6" t="b">
        <f>IFERROR(SUMPRODUCT(--($B43:$X43&lt;&gt;""))&lt;&gt;SUMPRODUCT(--(Kontroll!$B$2:$X$2&lt;&gt;"")),TRUE)</f>
        <v>0</v>
      </c>
      <c r="AJ43" s="6" t="b">
        <f>IFERROR(SUMPRODUCT(--($C43:$N43&lt;&gt;""))&lt;&gt;SUMPRODUCT(--(Kontroll!$C$2:$N$2&lt;&gt;"")),TRUE)</f>
        <v>0</v>
      </c>
      <c r="AK43" s="6" t="b">
        <f t="shared" si="3"/>
        <v>0</v>
      </c>
      <c r="AL43" s="6">
        <f ca="1">COUNTIF(Andmekvaliteet!$B43:$X43, "=-2")</f>
        <v>0</v>
      </c>
      <c r="AM43" s="6" t="str">
        <f>IF($AI43, COUNTIF(Andmekvaliteet!$B43:$X43, "&lt;=-2") &lt;= 0, "")</f>
        <v/>
      </c>
      <c r="AN43" s="6" t="str">
        <f>IF($AI43, COUNTIF(Andmekvaliteet!$B43:$X43, "&lt;=-1") &lt;= 0, "")</f>
        <v/>
      </c>
    </row>
    <row r="44" spans="1:40" x14ac:dyDescent="0.35">
      <c r="A44" s="2" t="str">
        <f t="shared" si="0"/>
        <v/>
      </c>
      <c r="B44" s="29" t="str">
        <f>IF(AND($AJ44, AndmeteEsitamiseKP&lt;&gt;Kontroll!$B$3), AndmeteEsitamiseKP, "")</f>
        <v/>
      </c>
      <c r="O44" s="35" t="str">
        <f>IF(AND($AJ44, AsutuseNimi&lt;&gt;Kontroll!$O$3), AsutuseNimi, "")</f>
        <v/>
      </c>
      <c r="P44" s="35" t="str">
        <f>IF(AND($AJ44, AsutuseAadress&lt;&gt;Kontroll!$P$3), AsutuseAadress, "")</f>
        <v/>
      </c>
      <c r="Q44" s="36" t="str">
        <f>IF(AND($AJ44, AsutuseRyhm&lt;&gt;Kontroll!$Q$3), AsutuseRyhm, "")</f>
        <v/>
      </c>
      <c r="S44" s="38" t="str">
        <f>IF(AND($AJ44, KokkupuuteKp&lt;&gt;Kontroll!$S$3), KokkupuuteKp, "")</f>
        <v/>
      </c>
      <c r="T44" s="134" t="str">
        <f t="shared" si="1"/>
        <v/>
      </c>
      <c r="U44" s="135" t="str">
        <f t="shared" si="2"/>
        <v/>
      </c>
      <c r="V44" s="40" t="str">
        <f>IF(AND($AJ44, SeotudHaigeEesnimi&lt;&gt;Kontroll!$V$3), SeotudHaigeEesnimi, "")</f>
        <v/>
      </c>
      <c r="W44" s="36" t="str">
        <f>IF(AND($AJ44, SeotudHaigePerenimi&lt;&gt;Kontroll!$W$3), SeotudHaigePerenimi, "")</f>
        <v/>
      </c>
      <c r="X44" s="168" t="str">
        <f>IF(AND($AJ44, SeotudHaigeIsikukood&lt;&gt;Kontroll!$X$3), SeotudHaigeIsikukood, "")</f>
        <v/>
      </c>
      <c r="Z44" s="3" t="str">
        <f>IF(AND($AJ44, AndmeteEsitajaNimi&lt;&gt;Kontroll!$Z$3), AndmeteEsitajaNimi, "")</f>
        <v/>
      </c>
      <c r="AA44" s="3" t="str">
        <f>IF(AND($AJ44, AndmeteEsitajaEpost&lt;&gt;Kontroll!$AA$3), AndmeteEsitajaEpost, "")</f>
        <v/>
      </c>
      <c r="AB44" s="3" t="str">
        <f>IF(AND($AJ44, AndmeteEsitajaTelefon&lt;&gt;Kontroll!$AB$3), AndmeteEsitajaTelefon, "")</f>
        <v/>
      </c>
      <c r="AC44" s="3" t="str">
        <f>IF(AND($AJ44, TerviseametiRegioon&lt;&gt;Kontroll!$AC$3), TerviseametiRegioon, "")</f>
        <v/>
      </c>
      <c r="AD44" s="3" t="str">
        <f>IF(AND($AJ44, TerviseametiInspektor&lt;&gt;Kontroll!$AD$3), TerviseametiInspektor, "")</f>
        <v/>
      </c>
      <c r="AE44" s="3" t="str">
        <f>IF(AND($AJ44, TerviseametiInspektoriIsikukood&lt;&gt;Kontroll!$AE$3), TerviseametiInspektoriIsikukood, "")</f>
        <v/>
      </c>
      <c r="AF44" s="3" t="str">
        <f>IF(AND($AJ44, TerviseametiInspektoriEpost&lt;&gt;Kontroll!$AF$3), TerviseametiInspektoriEpost, "")</f>
        <v/>
      </c>
      <c r="AI44" s="6" t="b">
        <f>IFERROR(SUMPRODUCT(--($B44:$X44&lt;&gt;""))&lt;&gt;SUMPRODUCT(--(Kontroll!$B$2:$X$2&lt;&gt;"")),TRUE)</f>
        <v>0</v>
      </c>
      <c r="AJ44" s="6" t="b">
        <f>IFERROR(SUMPRODUCT(--($C44:$N44&lt;&gt;""))&lt;&gt;SUMPRODUCT(--(Kontroll!$C$2:$N$2&lt;&gt;"")),TRUE)</f>
        <v>0</v>
      </c>
      <c r="AK44" s="6" t="b">
        <f t="shared" si="3"/>
        <v>0</v>
      </c>
      <c r="AL44" s="6">
        <f ca="1">COUNTIF(Andmekvaliteet!$B44:$X44, "=-2")</f>
        <v>0</v>
      </c>
      <c r="AM44" s="6" t="str">
        <f>IF($AI44, COUNTIF(Andmekvaliteet!$B44:$X44, "&lt;=-2") &lt;= 0, "")</f>
        <v/>
      </c>
      <c r="AN44" s="6" t="str">
        <f>IF($AI44, COUNTIF(Andmekvaliteet!$B44:$X44, "&lt;=-1") &lt;= 0, "")</f>
        <v/>
      </c>
    </row>
    <row r="45" spans="1:40" x14ac:dyDescent="0.35">
      <c r="A45" s="2" t="str">
        <f t="shared" si="0"/>
        <v/>
      </c>
      <c r="B45" s="29" t="str">
        <f>IF(AND($AJ45, AndmeteEsitamiseKP&lt;&gt;Kontroll!$B$3), AndmeteEsitamiseKP, "")</f>
        <v/>
      </c>
      <c r="O45" s="35" t="str">
        <f>IF(AND($AJ45, AsutuseNimi&lt;&gt;Kontroll!$O$3), AsutuseNimi, "")</f>
        <v/>
      </c>
      <c r="P45" s="35" t="str">
        <f>IF(AND($AJ45, AsutuseAadress&lt;&gt;Kontroll!$P$3), AsutuseAadress, "")</f>
        <v/>
      </c>
      <c r="Q45" s="36" t="str">
        <f>IF(AND($AJ45, AsutuseRyhm&lt;&gt;Kontroll!$Q$3), AsutuseRyhm, "")</f>
        <v/>
      </c>
      <c r="S45" s="38" t="str">
        <f>IF(AND($AJ45, KokkupuuteKp&lt;&gt;Kontroll!$S$3), KokkupuuteKp, "")</f>
        <v/>
      </c>
      <c r="T45" s="134" t="str">
        <f t="shared" si="1"/>
        <v/>
      </c>
      <c r="U45" s="135" t="str">
        <f t="shared" si="2"/>
        <v/>
      </c>
      <c r="V45" s="40" t="str">
        <f>IF(AND($AJ45, SeotudHaigeEesnimi&lt;&gt;Kontroll!$V$3), SeotudHaigeEesnimi, "")</f>
        <v/>
      </c>
      <c r="W45" s="36" t="str">
        <f>IF(AND($AJ45, SeotudHaigePerenimi&lt;&gt;Kontroll!$W$3), SeotudHaigePerenimi, "")</f>
        <v/>
      </c>
      <c r="X45" s="168" t="str">
        <f>IF(AND($AJ45, SeotudHaigeIsikukood&lt;&gt;Kontroll!$X$3), SeotudHaigeIsikukood, "")</f>
        <v/>
      </c>
      <c r="Z45" s="3" t="str">
        <f>IF(AND($AJ45, AndmeteEsitajaNimi&lt;&gt;Kontroll!$Z$3), AndmeteEsitajaNimi, "")</f>
        <v/>
      </c>
      <c r="AA45" s="3" t="str">
        <f>IF(AND($AJ45, AndmeteEsitajaEpost&lt;&gt;Kontroll!$AA$3), AndmeteEsitajaEpost, "")</f>
        <v/>
      </c>
      <c r="AB45" s="3" t="str">
        <f>IF(AND($AJ45, AndmeteEsitajaTelefon&lt;&gt;Kontroll!$AB$3), AndmeteEsitajaTelefon, "")</f>
        <v/>
      </c>
      <c r="AC45" s="3" t="str">
        <f>IF(AND($AJ45, TerviseametiRegioon&lt;&gt;Kontroll!$AC$3), TerviseametiRegioon, "")</f>
        <v/>
      </c>
      <c r="AD45" s="3" t="str">
        <f>IF(AND($AJ45, TerviseametiInspektor&lt;&gt;Kontroll!$AD$3), TerviseametiInspektor, "")</f>
        <v/>
      </c>
      <c r="AE45" s="3" t="str">
        <f>IF(AND($AJ45, TerviseametiInspektoriIsikukood&lt;&gt;Kontroll!$AE$3), TerviseametiInspektoriIsikukood, "")</f>
        <v/>
      </c>
      <c r="AF45" s="3" t="str">
        <f>IF(AND($AJ45, TerviseametiInspektoriEpost&lt;&gt;Kontroll!$AF$3), TerviseametiInspektoriEpost, "")</f>
        <v/>
      </c>
      <c r="AI45" s="6" t="b">
        <f>IFERROR(SUMPRODUCT(--($B45:$X45&lt;&gt;""))&lt;&gt;SUMPRODUCT(--(Kontroll!$B$2:$X$2&lt;&gt;"")),TRUE)</f>
        <v>0</v>
      </c>
      <c r="AJ45" s="6" t="b">
        <f>IFERROR(SUMPRODUCT(--($C45:$N45&lt;&gt;""))&lt;&gt;SUMPRODUCT(--(Kontroll!$C$2:$N$2&lt;&gt;"")),TRUE)</f>
        <v>0</v>
      </c>
      <c r="AK45" s="6" t="b">
        <f t="shared" si="3"/>
        <v>0</v>
      </c>
      <c r="AL45" s="6">
        <f ca="1">COUNTIF(Andmekvaliteet!$B45:$X45, "=-2")</f>
        <v>0</v>
      </c>
      <c r="AM45" s="6" t="str">
        <f>IF($AI45, COUNTIF(Andmekvaliteet!$B45:$X45, "&lt;=-2") &lt;= 0, "")</f>
        <v/>
      </c>
      <c r="AN45" s="6" t="str">
        <f>IF($AI45, COUNTIF(Andmekvaliteet!$B45:$X45, "&lt;=-1") &lt;= 0, "")</f>
        <v/>
      </c>
    </row>
    <row r="46" spans="1:40" x14ac:dyDescent="0.35">
      <c r="A46" s="2" t="str">
        <f t="shared" si="0"/>
        <v/>
      </c>
      <c r="B46" s="29" t="str">
        <f>IF(AND($AJ46, AndmeteEsitamiseKP&lt;&gt;Kontroll!$B$3), AndmeteEsitamiseKP, "")</f>
        <v/>
      </c>
      <c r="O46" s="35" t="str">
        <f>IF(AND($AJ46, AsutuseNimi&lt;&gt;Kontroll!$O$3), AsutuseNimi, "")</f>
        <v/>
      </c>
      <c r="P46" s="35" t="str">
        <f>IF(AND($AJ46, AsutuseAadress&lt;&gt;Kontroll!$P$3), AsutuseAadress, "")</f>
        <v/>
      </c>
      <c r="Q46" s="36" t="str">
        <f>IF(AND($AJ46, AsutuseRyhm&lt;&gt;Kontroll!$Q$3), AsutuseRyhm, "")</f>
        <v/>
      </c>
      <c r="S46" s="38" t="str">
        <f>IF(AND($AJ46, KokkupuuteKp&lt;&gt;Kontroll!$S$3), KokkupuuteKp, "")</f>
        <v/>
      </c>
      <c r="T46" s="134" t="str">
        <f t="shared" si="1"/>
        <v/>
      </c>
      <c r="U46" s="135" t="str">
        <f t="shared" si="2"/>
        <v/>
      </c>
      <c r="V46" s="40" t="str">
        <f>IF(AND($AJ46, SeotudHaigeEesnimi&lt;&gt;Kontroll!$V$3), SeotudHaigeEesnimi, "")</f>
        <v/>
      </c>
      <c r="W46" s="36" t="str">
        <f>IF(AND($AJ46, SeotudHaigePerenimi&lt;&gt;Kontroll!$W$3), SeotudHaigePerenimi, "")</f>
        <v/>
      </c>
      <c r="X46" s="168" t="str">
        <f>IF(AND($AJ46, SeotudHaigeIsikukood&lt;&gt;Kontroll!$X$3), SeotudHaigeIsikukood, "")</f>
        <v/>
      </c>
      <c r="Z46" s="3" t="str">
        <f>IF(AND($AJ46, AndmeteEsitajaNimi&lt;&gt;Kontroll!$Z$3), AndmeteEsitajaNimi, "")</f>
        <v/>
      </c>
      <c r="AA46" s="3" t="str">
        <f>IF(AND($AJ46, AndmeteEsitajaEpost&lt;&gt;Kontroll!$AA$3), AndmeteEsitajaEpost, "")</f>
        <v/>
      </c>
      <c r="AB46" s="3" t="str">
        <f>IF(AND($AJ46, AndmeteEsitajaTelefon&lt;&gt;Kontroll!$AB$3), AndmeteEsitajaTelefon, "")</f>
        <v/>
      </c>
      <c r="AC46" s="3" t="str">
        <f>IF(AND($AJ46, TerviseametiRegioon&lt;&gt;Kontroll!$AC$3), TerviseametiRegioon, "")</f>
        <v/>
      </c>
      <c r="AD46" s="3" t="str">
        <f>IF(AND($AJ46, TerviseametiInspektor&lt;&gt;Kontroll!$AD$3), TerviseametiInspektor, "")</f>
        <v/>
      </c>
      <c r="AE46" s="3" t="str">
        <f>IF(AND($AJ46, TerviseametiInspektoriIsikukood&lt;&gt;Kontroll!$AE$3), TerviseametiInspektoriIsikukood, "")</f>
        <v/>
      </c>
      <c r="AF46" s="3" t="str">
        <f>IF(AND($AJ46, TerviseametiInspektoriEpost&lt;&gt;Kontroll!$AF$3), TerviseametiInspektoriEpost, "")</f>
        <v/>
      </c>
      <c r="AI46" s="6" t="b">
        <f>IFERROR(SUMPRODUCT(--($B46:$X46&lt;&gt;""))&lt;&gt;SUMPRODUCT(--(Kontroll!$B$2:$X$2&lt;&gt;"")),TRUE)</f>
        <v>0</v>
      </c>
      <c r="AJ46" s="6" t="b">
        <f>IFERROR(SUMPRODUCT(--($C46:$N46&lt;&gt;""))&lt;&gt;SUMPRODUCT(--(Kontroll!$C$2:$N$2&lt;&gt;"")),TRUE)</f>
        <v>0</v>
      </c>
      <c r="AK46" s="6" t="b">
        <f t="shared" si="3"/>
        <v>0</v>
      </c>
      <c r="AL46" s="6">
        <f ca="1">COUNTIF(Andmekvaliteet!$B46:$X46, "=-2")</f>
        <v>0</v>
      </c>
      <c r="AM46" s="6" t="str">
        <f>IF($AI46, COUNTIF(Andmekvaliteet!$B46:$X46, "&lt;=-2") &lt;= 0, "")</f>
        <v/>
      </c>
      <c r="AN46" s="6" t="str">
        <f>IF($AI46, COUNTIF(Andmekvaliteet!$B46:$X46, "&lt;=-1") &lt;= 0, "")</f>
        <v/>
      </c>
    </row>
    <row r="47" spans="1:40" x14ac:dyDescent="0.35">
      <c r="A47" s="2" t="str">
        <f t="shared" si="0"/>
        <v/>
      </c>
      <c r="B47" s="29" t="str">
        <f>IF(AND($AJ47, AndmeteEsitamiseKP&lt;&gt;Kontroll!$B$3), AndmeteEsitamiseKP, "")</f>
        <v/>
      </c>
      <c r="O47" s="35" t="str">
        <f>IF(AND($AJ47, AsutuseNimi&lt;&gt;Kontroll!$O$3), AsutuseNimi, "")</f>
        <v/>
      </c>
      <c r="P47" s="35" t="str">
        <f>IF(AND($AJ47, AsutuseAadress&lt;&gt;Kontroll!$P$3), AsutuseAadress, "")</f>
        <v/>
      </c>
      <c r="Q47" s="36" t="str">
        <f>IF(AND($AJ47, AsutuseRyhm&lt;&gt;Kontroll!$Q$3), AsutuseRyhm, "")</f>
        <v/>
      </c>
      <c r="S47" s="38" t="str">
        <f>IF(AND($AJ47, KokkupuuteKp&lt;&gt;Kontroll!$S$3), KokkupuuteKp, "")</f>
        <v/>
      </c>
      <c r="T47" s="134" t="str">
        <f t="shared" si="1"/>
        <v/>
      </c>
      <c r="U47" s="135" t="str">
        <f t="shared" si="2"/>
        <v/>
      </c>
      <c r="V47" s="40" t="str">
        <f>IF(AND($AJ47, SeotudHaigeEesnimi&lt;&gt;Kontroll!$V$3), SeotudHaigeEesnimi, "")</f>
        <v/>
      </c>
      <c r="W47" s="36" t="str">
        <f>IF(AND($AJ47, SeotudHaigePerenimi&lt;&gt;Kontroll!$W$3), SeotudHaigePerenimi, "")</f>
        <v/>
      </c>
      <c r="X47" s="168" t="str">
        <f>IF(AND($AJ47, SeotudHaigeIsikukood&lt;&gt;Kontroll!$X$3), SeotudHaigeIsikukood, "")</f>
        <v/>
      </c>
      <c r="Z47" s="3" t="str">
        <f>IF(AND($AJ47, AndmeteEsitajaNimi&lt;&gt;Kontroll!$Z$3), AndmeteEsitajaNimi, "")</f>
        <v/>
      </c>
      <c r="AA47" s="3" t="str">
        <f>IF(AND($AJ47, AndmeteEsitajaEpost&lt;&gt;Kontroll!$AA$3), AndmeteEsitajaEpost, "")</f>
        <v/>
      </c>
      <c r="AB47" s="3" t="str">
        <f>IF(AND($AJ47, AndmeteEsitajaTelefon&lt;&gt;Kontroll!$AB$3), AndmeteEsitajaTelefon, "")</f>
        <v/>
      </c>
      <c r="AC47" s="3" t="str">
        <f>IF(AND($AJ47, TerviseametiRegioon&lt;&gt;Kontroll!$AC$3), TerviseametiRegioon, "")</f>
        <v/>
      </c>
      <c r="AD47" s="3" t="str">
        <f>IF(AND($AJ47, TerviseametiInspektor&lt;&gt;Kontroll!$AD$3), TerviseametiInspektor, "")</f>
        <v/>
      </c>
      <c r="AE47" s="3" t="str">
        <f>IF(AND($AJ47, TerviseametiInspektoriIsikukood&lt;&gt;Kontroll!$AE$3), TerviseametiInspektoriIsikukood, "")</f>
        <v/>
      </c>
      <c r="AF47" s="3" t="str">
        <f>IF(AND($AJ47, TerviseametiInspektoriEpost&lt;&gt;Kontroll!$AF$3), TerviseametiInspektoriEpost, "")</f>
        <v/>
      </c>
      <c r="AI47" s="6" t="b">
        <f>IFERROR(SUMPRODUCT(--($B47:$X47&lt;&gt;""))&lt;&gt;SUMPRODUCT(--(Kontroll!$B$2:$X$2&lt;&gt;"")),TRUE)</f>
        <v>0</v>
      </c>
      <c r="AJ47" s="6" t="b">
        <f>IFERROR(SUMPRODUCT(--($C47:$N47&lt;&gt;""))&lt;&gt;SUMPRODUCT(--(Kontroll!$C$2:$N$2&lt;&gt;"")),TRUE)</f>
        <v>0</v>
      </c>
      <c r="AK47" s="6" t="b">
        <f t="shared" si="3"/>
        <v>0</v>
      </c>
      <c r="AL47" s="6">
        <f ca="1">COUNTIF(Andmekvaliteet!$B47:$X47, "=-2")</f>
        <v>0</v>
      </c>
      <c r="AM47" s="6" t="str">
        <f>IF($AI47, COUNTIF(Andmekvaliteet!$B47:$X47, "&lt;=-2") &lt;= 0, "")</f>
        <v/>
      </c>
      <c r="AN47" s="6" t="str">
        <f>IF($AI47, COUNTIF(Andmekvaliteet!$B47:$X47, "&lt;=-1") &lt;= 0, "")</f>
        <v/>
      </c>
    </row>
    <row r="48" spans="1:40" x14ac:dyDescent="0.35">
      <c r="A48" s="2" t="str">
        <f t="shared" si="0"/>
        <v/>
      </c>
      <c r="B48" s="29" t="str">
        <f>IF(AND($AJ48, AndmeteEsitamiseKP&lt;&gt;Kontroll!$B$3), AndmeteEsitamiseKP, "")</f>
        <v/>
      </c>
      <c r="O48" s="35" t="str">
        <f>IF(AND($AJ48, AsutuseNimi&lt;&gt;Kontroll!$O$3), AsutuseNimi, "")</f>
        <v/>
      </c>
      <c r="P48" s="35" t="str">
        <f>IF(AND($AJ48, AsutuseAadress&lt;&gt;Kontroll!$P$3), AsutuseAadress, "")</f>
        <v/>
      </c>
      <c r="Q48" s="36" t="str">
        <f>IF(AND($AJ48, AsutuseRyhm&lt;&gt;Kontroll!$Q$3), AsutuseRyhm, "")</f>
        <v/>
      </c>
      <c r="S48" s="38" t="str">
        <f>IF(AND($AJ48, KokkupuuteKp&lt;&gt;Kontroll!$S$3), KokkupuuteKp, "")</f>
        <v/>
      </c>
      <c r="T48" s="134" t="str">
        <f t="shared" si="1"/>
        <v/>
      </c>
      <c r="U48" s="135" t="str">
        <f t="shared" si="2"/>
        <v/>
      </c>
      <c r="V48" s="40" t="str">
        <f>IF(AND($AJ48, SeotudHaigeEesnimi&lt;&gt;Kontroll!$V$3), SeotudHaigeEesnimi, "")</f>
        <v/>
      </c>
      <c r="W48" s="36" t="str">
        <f>IF(AND($AJ48, SeotudHaigePerenimi&lt;&gt;Kontroll!$W$3), SeotudHaigePerenimi, "")</f>
        <v/>
      </c>
      <c r="X48" s="168" t="str">
        <f>IF(AND($AJ48, SeotudHaigeIsikukood&lt;&gt;Kontroll!$X$3), SeotudHaigeIsikukood, "")</f>
        <v/>
      </c>
      <c r="Z48" s="3" t="str">
        <f>IF(AND($AJ48, AndmeteEsitajaNimi&lt;&gt;Kontroll!$Z$3), AndmeteEsitajaNimi, "")</f>
        <v/>
      </c>
      <c r="AA48" s="3" t="str">
        <f>IF(AND($AJ48, AndmeteEsitajaEpost&lt;&gt;Kontroll!$AA$3), AndmeteEsitajaEpost, "")</f>
        <v/>
      </c>
      <c r="AB48" s="3" t="str">
        <f>IF(AND($AJ48, AndmeteEsitajaTelefon&lt;&gt;Kontroll!$AB$3), AndmeteEsitajaTelefon, "")</f>
        <v/>
      </c>
      <c r="AC48" s="3" t="str">
        <f>IF(AND($AJ48, TerviseametiRegioon&lt;&gt;Kontroll!$AC$3), TerviseametiRegioon, "")</f>
        <v/>
      </c>
      <c r="AD48" s="3" t="str">
        <f>IF(AND($AJ48, TerviseametiInspektor&lt;&gt;Kontroll!$AD$3), TerviseametiInspektor, "")</f>
        <v/>
      </c>
      <c r="AE48" s="3" t="str">
        <f>IF(AND($AJ48, TerviseametiInspektoriIsikukood&lt;&gt;Kontroll!$AE$3), TerviseametiInspektoriIsikukood, "")</f>
        <v/>
      </c>
      <c r="AF48" s="3" t="str">
        <f>IF(AND($AJ48, TerviseametiInspektoriEpost&lt;&gt;Kontroll!$AF$3), TerviseametiInspektoriEpost, "")</f>
        <v/>
      </c>
      <c r="AI48" s="6" t="b">
        <f>IFERROR(SUMPRODUCT(--($B48:$X48&lt;&gt;""))&lt;&gt;SUMPRODUCT(--(Kontroll!$B$2:$X$2&lt;&gt;"")),TRUE)</f>
        <v>0</v>
      </c>
      <c r="AJ48" s="6" t="b">
        <f>IFERROR(SUMPRODUCT(--($C48:$N48&lt;&gt;""))&lt;&gt;SUMPRODUCT(--(Kontroll!$C$2:$N$2&lt;&gt;"")),TRUE)</f>
        <v>0</v>
      </c>
      <c r="AK48" s="6" t="b">
        <f t="shared" si="3"/>
        <v>0</v>
      </c>
      <c r="AL48" s="6">
        <f ca="1">COUNTIF(Andmekvaliteet!$B48:$X48, "=-2")</f>
        <v>0</v>
      </c>
      <c r="AM48" s="6" t="str">
        <f>IF($AI48, COUNTIF(Andmekvaliteet!$B48:$X48, "&lt;=-2") &lt;= 0, "")</f>
        <v/>
      </c>
      <c r="AN48" s="6" t="str">
        <f>IF($AI48, COUNTIF(Andmekvaliteet!$B48:$X48, "&lt;=-1") &lt;= 0, "")</f>
        <v/>
      </c>
    </row>
    <row r="49" spans="1:40" x14ac:dyDescent="0.35">
      <c r="A49" s="2" t="str">
        <f t="shared" si="0"/>
        <v/>
      </c>
      <c r="B49" s="29" t="str">
        <f>IF(AND($AJ49, AndmeteEsitamiseKP&lt;&gt;Kontroll!$B$3), AndmeteEsitamiseKP, "")</f>
        <v/>
      </c>
      <c r="O49" s="35" t="str">
        <f>IF(AND($AJ49, AsutuseNimi&lt;&gt;Kontroll!$O$3), AsutuseNimi, "")</f>
        <v/>
      </c>
      <c r="P49" s="35" t="str">
        <f>IF(AND($AJ49, AsutuseAadress&lt;&gt;Kontroll!$P$3), AsutuseAadress, "")</f>
        <v/>
      </c>
      <c r="Q49" s="36" t="str">
        <f>IF(AND($AJ49, AsutuseRyhm&lt;&gt;Kontroll!$Q$3), AsutuseRyhm, "")</f>
        <v/>
      </c>
      <c r="S49" s="38" t="str">
        <f>IF(AND($AJ49, KokkupuuteKp&lt;&gt;Kontroll!$S$3), KokkupuuteKp, "")</f>
        <v/>
      </c>
      <c r="T49" s="134" t="str">
        <f t="shared" si="1"/>
        <v/>
      </c>
      <c r="U49" s="135" t="str">
        <f t="shared" si="2"/>
        <v/>
      </c>
      <c r="V49" s="40" t="str">
        <f>IF(AND($AJ49, SeotudHaigeEesnimi&lt;&gt;Kontroll!$V$3), SeotudHaigeEesnimi, "")</f>
        <v/>
      </c>
      <c r="W49" s="36" t="str">
        <f>IF(AND($AJ49, SeotudHaigePerenimi&lt;&gt;Kontroll!$W$3), SeotudHaigePerenimi, "")</f>
        <v/>
      </c>
      <c r="X49" s="168" t="str">
        <f>IF(AND($AJ49, SeotudHaigeIsikukood&lt;&gt;Kontroll!$X$3), SeotudHaigeIsikukood, "")</f>
        <v/>
      </c>
      <c r="Z49" s="3" t="str">
        <f>IF(AND($AJ49, AndmeteEsitajaNimi&lt;&gt;Kontroll!$Z$3), AndmeteEsitajaNimi, "")</f>
        <v/>
      </c>
      <c r="AA49" s="3" t="str">
        <f>IF(AND($AJ49, AndmeteEsitajaEpost&lt;&gt;Kontroll!$AA$3), AndmeteEsitajaEpost, "")</f>
        <v/>
      </c>
      <c r="AB49" s="3" t="str">
        <f>IF(AND($AJ49, AndmeteEsitajaTelefon&lt;&gt;Kontroll!$AB$3), AndmeteEsitajaTelefon, "")</f>
        <v/>
      </c>
      <c r="AC49" s="3" t="str">
        <f>IF(AND($AJ49, TerviseametiRegioon&lt;&gt;Kontroll!$AC$3), TerviseametiRegioon, "")</f>
        <v/>
      </c>
      <c r="AD49" s="3" t="str">
        <f>IF(AND($AJ49, TerviseametiInspektor&lt;&gt;Kontroll!$AD$3), TerviseametiInspektor, "")</f>
        <v/>
      </c>
      <c r="AE49" s="3" t="str">
        <f>IF(AND($AJ49, TerviseametiInspektoriIsikukood&lt;&gt;Kontroll!$AE$3), TerviseametiInspektoriIsikukood, "")</f>
        <v/>
      </c>
      <c r="AF49" s="3" t="str">
        <f>IF(AND($AJ49, TerviseametiInspektoriEpost&lt;&gt;Kontroll!$AF$3), TerviseametiInspektoriEpost, "")</f>
        <v/>
      </c>
      <c r="AI49" s="6" t="b">
        <f>IFERROR(SUMPRODUCT(--($B49:$X49&lt;&gt;""))&lt;&gt;SUMPRODUCT(--(Kontroll!$B$2:$X$2&lt;&gt;"")),TRUE)</f>
        <v>0</v>
      </c>
      <c r="AJ49" s="6" t="b">
        <f>IFERROR(SUMPRODUCT(--($C49:$N49&lt;&gt;""))&lt;&gt;SUMPRODUCT(--(Kontroll!$C$2:$N$2&lt;&gt;"")),TRUE)</f>
        <v>0</v>
      </c>
      <c r="AK49" s="6" t="b">
        <f t="shared" si="3"/>
        <v>0</v>
      </c>
      <c r="AL49" s="6">
        <f ca="1">COUNTIF(Andmekvaliteet!$B49:$X49, "=-2")</f>
        <v>0</v>
      </c>
      <c r="AM49" s="6" t="str">
        <f>IF($AI49, COUNTIF(Andmekvaliteet!$B49:$X49, "&lt;=-2") &lt;= 0, "")</f>
        <v/>
      </c>
      <c r="AN49" s="6" t="str">
        <f>IF($AI49, COUNTIF(Andmekvaliteet!$B49:$X49, "&lt;=-1") &lt;= 0, "")</f>
        <v/>
      </c>
    </row>
    <row r="50" spans="1:40" x14ac:dyDescent="0.35">
      <c r="A50" s="2" t="str">
        <f t="shared" si="0"/>
        <v/>
      </c>
      <c r="B50" s="29" t="str">
        <f>IF(AND($AJ50, AndmeteEsitamiseKP&lt;&gt;Kontroll!$B$3), AndmeteEsitamiseKP, "")</f>
        <v/>
      </c>
      <c r="O50" s="35" t="str">
        <f>IF(AND($AJ50, AsutuseNimi&lt;&gt;Kontroll!$O$3), AsutuseNimi, "")</f>
        <v/>
      </c>
      <c r="P50" s="35" t="str">
        <f>IF(AND($AJ50, AsutuseAadress&lt;&gt;Kontroll!$P$3), AsutuseAadress, "")</f>
        <v/>
      </c>
      <c r="Q50" s="36" t="str">
        <f>IF(AND($AJ50, AsutuseRyhm&lt;&gt;Kontroll!$Q$3), AsutuseRyhm, "")</f>
        <v/>
      </c>
      <c r="S50" s="38" t="str">
        <f>IF(AND($AJ50, KokkupuuteKp&lt;&gt;Kontroll!$S$3), KokkupuuteKp, "")</f>
        <v/>
      </c>
      <c r="T50" s="134" t="str">
        <f t="shared" si="1"/>
        <v/>
      </c>
      <c r="U50" s="135" t="str">
        <f t="shared" si="2"/>
        <v/>
      </c>
      <c r="V50" s="40" t="str">
        <f>IF(AND($AJ50, SeotudHaigeEesnimi&lt;&gt;Kontroll!$V$3), SeotudHaigeEesnimi, "")</f>
        <v/>
      </c>
      <c r="W50" s="36" t="str">
        <f>IF(AND($AJ50, SeotudHaigePerenimi&lt;&gt;Kontroll!$W$3), SeotudHaigePerenimi, "")</f>
        <v/>
      </c>
      <c r="X50" s="168" t="str">
        <f>IF(AND($AJ50, SeotudHaigeIsikukood&lt;&gt;Kontroll!$X$3), SeotudHaigeIsikukood, "")</f>
        <v/>
      </c>
      <c r="Z50" s="3" t="str">
        <f>IF(AND($AJ50, AndmeteEsitajaNimi&lt;&gt;Kontroll!$Z$3), AndmeteEsitajaNimi, "")</f>
        <v/>
      </c>
      <c r="AA50" s="3" t="str">
        <f>IF(AND($AJ50, AndmeteEsitajaEpost&lt;&gt;Kontroll!$AA$3), AndmeteEsitajaEpost, "")</f>
        <v/>
      </c>
      <c r="AB50" s="3" t="str">
        <f>IF(AND($AJ50, AndmeteEsitajaTelefon&lt;&gt;Kontroll!$AB$3), AndmeteEsitajaTelefon, "")</f>
        <v/>
      </c>
      <c r="AC50" s="3" t="str">
        <f>IF(AND($AJ50, TerviseametiRegioon&lt;&gt;Kontroll!$AC$3), TerviseametiRegioon, "")</f>
        <v/>
      </c>
      <c r="AD50" s="3" t="str">
        <f>IF(AND($AJ50, TerviseametiInspektor&lt;&gt;Kontroll!$AD$3), TerviseametiInspektor, "")</f>
        <v/>
      </c>
      <c r="AE50" s="3" t="str">
        <f>IF(AND($AJ50, TerviseametiInspektoriIsikukood&lt;&gt;Kontroll!$AE$3), TerviseametiInspektoriIsikukood, "")</f>
        <v/>
      </c>
      <c r="AF50" s="3" t="str">
        <f>IF(AND($AJ50, TerviseametiInspektoriEpost&lt;&gt;Kontroll!$AF$3), TerviseametiInspektoriEpost, "")</f>
        <v/>
      </c>
      <c r="AI50" s="6" t="b">
        <f>IFERROR(SUMPRODUCT(--($B50:$X50&lt;&gt;""))&lt;&gt;SUMPRODUCT(--(Kontroll!$B$2:$X$2&lt;&gt;"")),TRUE)</f>
        <v>0</v>
      </c>
      <c r="AJ50" s="6" t="b">
        <f>IFERROR(SUMPRODUCT(--($C50:$N50&lt;&gt;""))&lt;&gt;SUMPRODUCT(--(Kontroll!$C$2:$N$2&lt;&gt;"")),TRUE)</f>
        <v>0</v>
      </c>
      <c r="AK50" s="6" t="b">
        <f t="shared" si="3"/>
        <v>0</v>
      </c>
      <c r="AL50" s="6">
        <f ca="1">COUNTIF(Andmekvaliteet!$B50:$X50, "=-2")</f>
        <v>0</v>
      </c>
      <c r="AM50" s="6" t="str">
        <f>IF($AI50, COUNTIF(Andmekvaliteet!$B50:$X50, "&lt;=-2") &lt;= 0, "")</f>
        <v/>
      </c>
      <c r="AN50" s="6" t="str">
        <f>IF($AI50, COUNTIF(Andmekvaliteet!$B50:$X50, "&lt;=-1") &lt;= 0, "")</f>
        <v/>
      </c>
    </row>
    <row r="51" spans="1:40" x14ac:dyDescent="0.35">
      <c r="A51" s="2" t="str">
        <f t="shared" si="0"/>
        <v/>
      </c>
      <c r="B51" s="29" t="str">
        <f>IF(AND($AJ51, AndmeteEsitamiseKP&lt;&gt;Kontroll!$B$3), AndmeteEsitamiseKP, "")</f>
        <v/>
      </c>
      <c r="O51" s="35" t="str">
        <f>IF(AND($AJ51, AsutuseNimi&lt;&gt;Kontroll!$O$3), AsutuseNimi, "")</f>
        <v/>
      </c>
      <c r="P51" s="35" t="str">
        <f>IF(AND($AJ51, AsutuseAadress&lt;&gt;Kontroll!$P$3), AsutuseAadress, "")</f>
        <v/>
      </c>
      <c r="Q51" s="36" t="str">
        <f>IF(AND($AJ51, AsutuseRyhm&lt;&gt;Kontroll!$Q$3), AsutuseRyhm, "")</f>
        <v/>
      </c>
      <c r="S51" s="38" t="str">
        <f>IF(AND($AJ51, KokkupuuteKp&lt;&gt;Kontroll!$S$3), KokkupuuteKp, "")</f>
        <v/>
      </c>
      <c r="T51" s="134" t="str">
        <f t="shared" si="1"/>
        <v/>
      </c>
      <c r="U51" s="135" t="str">
        <f t="shared" si="2"/>
        <v/>
      </c>
      <c r="V51" s="40" t="str">
        <f>IF(AND($AJ51, SeotudHaigeEesnimi&lt;&gt;Kontroll!$V$3), SeotudHaigeEesnimi, "")</f>
        <v/>
      </c>
      <c r="W51" s="36" t="str">
        <f>IF(AND($AJ51, SeotudHaigePerenimi&lt;&gt;Kontroll!$W$3), SeotudHaigePerenimi, "")</f>
        <v/>
      </c>
      <c r="X51" s="168" t="str">
        <f>IF(AND($AJ51, SeotudHaigeIsikukood&lt;&gt;Kontroll!$X$3), SeotudHaigeIsikukood, "")</f>
        <v/>
      </c>
      <c r="Z51" s="3" t="str">
        <f>IF(AND($AJ51, AndmeteEsitajaNimi&lt;&gt;Kontroll!$Z$3), AndmeteEsitajaNimi, "")</f>
        <v/>
      </c>
      <c r="AA51" s="3" t="str">
        <f>IF(AND($AJ51, AndmeteEsitajaEpost&lt;&gt;Kontroll!$AA$3), AndmeteEsitajaEpost, "")</f>
        <v/>
      </c>
      <c r="AB51" s="3" t="str">
        <f>IF(AND($AJ51, AndmeteEsitajaTelefon&lt;&gt;Kontroll!$AB$3), AndmeteEsitajaTelefon, "")</f>
        <v/>
      </c>
      <c r="AC51" s="3" t="str">
        <f>IF(AND($AJ51, TerviseametiRegioon&lt;&gt;Kontroll!$AC$3), TerviseametiRegioon, "")</f>
        <v/>
      </c>
      <c r="AD51" s="3" t="str">
        <f>IF(AND($AJ51, TerviseametiInspektor&lt;&gt;Kontroll!$AD$3), TerviseametiInspektor, "")</f>
        <v/>
      </c>
      <c r="AE51" s="3" t="str">
        <f>IF(AND($AJ51, TerviseametiInspektoriIsikukood&lt;&gt;Kontroll!$AE$3), TerviseametiInspektoriIsikukood, "")</f>
        <v/>
      </c>
      <c r="AF51" s="3" t="str">
        <f>IF(AND($AJ51, TerviseametiInspektoriEpost&lt;&gt;Kontroll!$AF$3), TerviseametiInspektoriEpost, "")</f>
        <v/>
      </c>
      <c r="AI51" s="6" t="b">
        <f>IFERROR(SUMPRODUCT(--($B51:$X51&lt;&gt;""))&lt;&gt;SUMPRODUCT(--(Kontroll!$B$2:$X$2&lt;&gt;"")),TRUE)</f>
        <v>0</v>
      </c>
      <c r="AJ51" s="6" t="b">
        <f>IFERROR(SUMPRODUCT(--($C51:$N51&lt;&gt;""))&lt;&gt;SUMPRODUCT(--(Kontroll!$C$2:$N$2&lt;&gt;"")),TRUE)</f>
        <v>0</v>
      </c>
      <c r="AK51" s="6" t="b">
        <f t="shared" si="3"/>
        <v>0</v>
      </c>
      <c r="AL51" s="6">
        <f ca="1">COUNTIF(Andmekvaliteet!$B51:$X51, "=-2")</f>
        <v>0</v>
      </c>
      <c r="AM51" s="6" t="str">
        <f>IF($AI51, COUNTIF(Andmekvaliteet!$B51:$X51, "&lt;=-2") &lt;= 0, "")</f>
        <v/>
      </c>
      <c r="AN51" s="6" t="str">
        <f>IF($AI51, COUNTIF(Andmekvaliteet!$B51:$X51, "&lt;=-1") &lt;= 0, "")</f>
        <v/>
      </c>
    </row>
    <row r="52" spans="1:40" x14ac:dyDescent="0.35">
      <c r="A52" s="2" t="str">
        <f t="shared" si="0"/>
        <v/>
      </c>
      <c r="B52" s="29" t="str">
        <f>IF(AND($AJ52, AndmeteEsitamiseKP&lt;&gt;Kontroll!$B$3), AndmeteEsitamiseKP, "")</f>
        <v/>
      </c>
      <c r="O52" s="35" t="str">
        <f>IF(AND($AJ52, AsutuseNimi&lt;&gt;Kontroll!$O$3), AsutuseNimi, "")</f>
        <v/>
      </c>
      <c r="P52" s="35" t="str">
        <f>IF(AND($AJ52, AsutuseAadress&lt;&gt;Kontroll!$P$3), AsutuseAadress, "")</f>
        <v/>
      </c>
      <c r="Q52" s="36" t="str">
        <f>IF(AND($AJ52, AsutuseRyhm&lt;&gt;Kontroll!$Q$3), AsutuseRyhm, "")</f>
        <v/>
      </c>
      <c r="S52" s="38" t="str">
        <f>IF(AND($AJ52, KokkupuuteKp&lt;&gt;Kontroll!$S$3), KokkupuuteKp, "")</f>
        <v/>
      </c>
      <c r="T52" s="134" t="str">
        <f t="shared" si="1"/>
        <v/>
      </c>
      <c r="U52" s="135" t="str">
        <f t="shared" si="2"/>
        <v/>
      </c>
      <c r="V52" s="40" t="str">
        <f>IF(AND($AJ52, SeotudHaigeEesnimi&lt;&gt;Kontroll!$V$3), SeotudHaigeEesnimi, "")</f>
        <v/>
      </c>
      <c r="W52" s="36" t="str">
        <f>IF(AND($AJ52, SeotudHaigePerenimi&lt;&gt;Kontroll!$W$3), SeotudHaigePerenimi, "")</f>
        <v/>
      </c>
      <c r="X52" s="168" t="str">
        <f>IF(AND($AJ52, SeotudHaigeIsikukood&lt;&gt;Kontroll!$X$3), SeotudHaigeIsikukood, "")</f>
        <v/>
      </c>
      <c r="Z52" s="3" t="str">
        <f>IF(AND($AJ52, AndmeteEsitajaNimi&lt;&gt;Kontroll!$Z$3), AndmeteEsitajaNimi, "")</f>
        <v/>
      </c>
      <c r="AA52" s="3" t="str">
        <f>IF(AND($AJ52, AndmeteEsitajaEpost&lt;&gt;Kontroll!$AA$3), AndmeteEsitajaEpost, "")</f>
        <v/>
      </c>
      <c r="AB52" s="3" t="str">
        <f>IF(AND($AJ52, AndmeteEsitajaTelefon&lt;&gt;Kontroll!$AB$3), AndmeteEsitajaTelefon, "")</f>
        <v/>
      </c>
      <c r="AC52" s="3" t="str">
        <f>IF(AND($AJ52, TerviseametiRegioon&lt;&gt;Kontroll!$AC$3), TerviseametiRegioon, "")</f>
        <v/>
      </c>
      <c r="AD52" s="3" t="str">
        <f>IF(AND($AJ52, TerviseametiInspektor&lt;&gt;Kontroll!$AD$3), TerviseametiInspektor, "")</f>
        <v/>
      </c>
      <c r="AE52" s="3" t="str">
        <f>IF(AND($AJ52, TerviseametiInspektoriIsikukood&lt;&gt;Kontroll!$AE$3), TerviseametiInspektoriIsikukood, "")</f>
        <v/>
      </c>
      <c r="AF52" s="3" t="str">
        <f>IF(AND($AJ52, TerviseametiInspektoriEpost&lt;&gt;Kontroll!$AF$3), TerviseametiInspektoriEpost, "")</f>
        <v/>
      </c>
      <c r="AI52" s="6" t="b">
        <f>IFERROR(SUMPRODUCT(--($B52:$X52&lt;&gt;""))&lt;&gt;SUMPRODUCT(--(Kontroll!$B$2:$X$2&lt;&gt;"")),TRUE)</f>
        <v>0</v>
      </c>
      <c r="AJ52" s="6" t="b">
        <f>IFERROR(SUMPRODUCT(--($C52:$N52&lt;&gt;""))&lt;&gt;SUMPRODUCT(--(Kontroll!$C$2:$N$2&lt;&gt;"")),TRUE)</f>
        <v>0</v>
      </c>
      <c r="AK52" s="6" t="b">
        <f t="shared" si="3"/>
        <v>0</v>
      </c>
      <c r="AL52" s="6">
        <f ca="1">COUNTIF(Andmekvaliteet!$B52:$X52, "=-2")</f>
        <v>0</v>
      </c>
      <c r="AM52" s="6" t="str">
        <f>IF($AI52, COUNTIF(Andmekvaliteet!$B52:$X52, "&lt;=-2") &lt;= 0, "")</f>
        <v/>
      </c>
      <c r="AN52" s="6" t="str">
        <f>IF($AI52, COUNTIF(Andmekvaliteet!$B52:$X52, "&lt;=-1") &lt;= 0, "")</f>
        <v/>
      </c>
    </row>
    <row r="53" spans="1:40" x14ac:dyDescent="0.35">
      <c r="A53" s="2" t="str">
        <f t="shared" si="0"/>
        <v/>
      </c>
      <c r="B53" s="29" t="str">
        <f>IF(AND($AJ53, AndmeteEsitamiseKP&lt;&gt;Kontroll!$B$3), AndmeteEsitamiseKP, "")</f>
        <v/>
      </c>
      <c r="O53" s="35" t="str">
        <f>IF(AND($AJ53, AsutuseNimi&lt;&gt;Kontroll!$O$3), AsutuseNimi, "")</f>
        <v/>
      </c>
      <c r="P53" s="35" t="str">
        <f>IF(AND($AJ53, AsutuseAadress&lt;&gt;Kontroll!$P$3), AsutuseAadress, "")</f>
        <v/>
      </c>
      <c r="Q53" s="36" t="str">
        <f>IF(AND($AJ53, AsutuseRyhm&lt;&gt;Kontroll!$Q$3), AsutuseRyhm, "")</f>
        <v/>
      </c>
      <c r="S53" s="38" t="str">
        <f>IF(AND($AJ53, KokkupuuteKp&lt;&gt;Kontroll!$S$3), KokkupuuteKp, "")</f>
        <v/>
      </c>
      <c r="T53" s="134" t="str">
        <f t="shared" si="1"/>
        <v/>
      </c>
      <c r="U53" s="135" t="str">
        <f t="shared" si="2"/>
        <v/>
      </c>
      <c r="V53" s="40" t="str">
        <f>IF(AND($AJ53, SeotudHaigeEesnimi&lt;&gt;Kontroll!$V$3), SeotudHaigeEesnimi, "")</f>
        <v/>
      </c>
      <c r="W53" s="36" t="str">
        <f>IF(AND($AJ53, SeotudHaigePerenimi&lt;&gt;Kontroll!$W$3), SeotudHaigePerenimi, "")</f>
        <v/>
      </c>
      <c r="X53" s="168" t="str">
        <f>IF(AND($AJ53, SeotudHaigeIsikukood&lt;&gt;Kontroll!$X$3), SeotudHaigeIsikukood, "")</f>
        <v/>
      </c>
      <c r="Z53" s="3" t="str">
        <f>IF(AND($AJ53, AndmeteEsitajaNimi&lt;&gt;Kontroll!$Z$3), AndmeteEsitajaNimi, "")</f>
        <v/>
      </c>
      <c r="AA53" s="3" t="str">
        <f>IF(AND($AJ53, AndmeteEsitajaEpost&lt;&gt;Kontroll!$AA$3), AndmeteEsitajaEpost, "")</f>
        <v/>
      </c>
      <c r="AB53" s="3" t="str">
        <f>IF(AND($AJ53, AndmeteEsitajaTelefon&lt;&gt;Kontroll!$AB$3), AndmeteEsitajaTelefon, "")</f>
        <v/>
      </c>
      <c r="AC53" s="3" t="str">
        <f>IF(AND($AJ53, TerviseametiRegioon&lt;&gt;Kontroll!$AC$3), TerviseametiRegioon, "")</f>
        <v/>
      </c>
      <c r="AD53" s="3" t="str">
        <f>IF(AND($AJ53, TerviseametiInspektor&lt;&gt;Kontroll!$AD$3), TerviseametiInspektor, "")</f>
        <v/>
      </c>
      <c r="AE53" s="3" t="str">
        <f>IF(AND($AJ53, TerviseametiInspektoriIsikukood&lt;&gt;Kontroll!$AE$3), TerviseametiInspektoriIsikukood, "")</f>
        <v/>
      </c>
      <c r="AF53" s="3" t="str">
        <f>IF(AND($AJ53, TerviseametiInspektoriEpost&lt;&gt;Kontroll!$AF$3), TerviseametiInspektoriEpost, "")</f>
        <v/>
      </c>
      <c r="AI53" s="6" t="b">
        <f>IFERROR(SUMPRODUCT(--($B53:$X53&lt;&gt;""))&lt;&gt;SUMPRODUCT(--(Kontroll!$B$2:$X$2&lt;&gt;"")),TRUE)</f>
        <v>0</v>
      </c>
      <c r="AJ53" s="6" t="b">
        <f>IFERROR(SUMPRODUCT(--($C53:$N53&lt;&gt;""))&lt;&gt;SUMPRODUCT(--(Kontroll!$C$2:$N$2&lt;&gt;"")),TRUE)</f>
        <v>0</v>
      </c>
      <c r="AK53" s="6" t="b">
        <f t="shared" si="3"/>
        <v>0</v>
      </c>
      <c r="AL53" s="6">
        <f ca="1">COUNTIF(Andmekvaliteet!$B53:$X53, "=-2")</f>
        <v>0</v>
      </c>
      <c r="AM53" s="6" t="str">
        <f>IF($AI53, COUNTIF(Andmekvaliteet!$B53:$X53, "&lt;=-2") &lt;= 0, "")</f>
        <v/>
      </c>
      <c r="AN53" s="6" t="str">
        <f>IF($AI53, COUNTIF(Andmekvaliteet!$B53:$X53, "&lt;=-1") &lt;= 0, "")</f>
        <v/>
      </c>
    </row>
    <row r="54" spans="1:40" x14ac:dyDescent="0.35">
      <c r="A54" s="2" t="str">
        <f t="shared" si="0"/>
        <v/>
      </c>
      <c r="B54" s="29" t="str">
        <f>IF(AND($AJ54, AndmeteEsitamiseKP&lt;&gt;Kontroll!$B$3), AndmeteEsitamiseKP, "")</f>
        <v/>
      </c>
      <c r="O54" s="35" t="str">
        <f>IF(AND($AJ54, AsutuseNimi&lt;&gt;Kontroll!$O$3), AsutuseNimi, "")</f>
        <v/>
      </c>
      <c r="P54" s="35" t="str">
        <f>IF(AND($AJ54, AsutuseAadress&lt;&gt;Kontroll!$P$3), AsutuseAadress, "")</f>
        <v/>
      </c>
      <c r="Q54" s="36" t="str">
        <f>IF(AND($AJ54, AsutuseRyhm&lt;&gt;Kontroll!$Q$3), AsutuseRyhm, "")</f>
        <v/>
      </c>
      <c r="S54" s="38" t="str">
        <f>IF(AND($AJ54, KokkupuuteKp&lt;&gt;Kontroll!$S$3), KokkupuuteKp, "")</f>
        <v/>
      </c>
      <c r="T54" s="134" t="str">
        <f t="shared" si="1"/>
        <v/>
      </c>
      <c r="U54" s="135" t="str">
        <f t="shared" si="2"/>
        <v/>
      </c>
      <c r="V54" s="40" t="str">
        <f>IF(AND($AJ54, SeotudHaigeEesnimi&lt;&gt;Kontroll!$V$3), SeotudHaigeEesnimi, "")</f>
        <v/>
      </c>
      <c r="W54" s="36" t="str">
        <f>IF(AND($AJ54, SeotudHaigePerenimi&lt;&gt;Kontroll!$W$3), SeotudHaigePerenimi, "")</f>
        <v/>
      </c>
      <c r="X54" s="168" t="str">
        <f>IF(AND($AJ54, SeotudHaigeIsikukood&lt;&gt;Kontroll!$X$3), SeotudHaigeIsikukood, "")</f>
        <v/>
      </c>
      <c r="Z54" s="3" t="str">
        <f>IF(AND($AJ54, AndmeteEsitajaNimi&lt;&gt;Kontroll!$Z$3), AndmeteEsitajaNimi, "")</f>
        <v/>
      </c>
      <c r="AA54" s="3" t="str">
        <f>IF(AND($AJ54, AndmeteEsitajaEpost&lt;&gt;Kontroll!$AA$3), AndmeteEsitajaEpost, "")</f>
        <v/>
      </c>
      <c r="AB54" s="3" t="str">
        <f>IF(AND($AJ54, AndmeteEsitajaTelefon&lt;&gt;Kontroll!$AB$3), AndmeteEsitajaTelefon, "")</f>
        <v/>
      </c>
      <c r="AC54" s="3" t="str">
        <f>IF(AND($AJ54, TerviseametiRegioon&lt;&gt;Kontroll!$AC$3), TerviseametiRegioon, "")</f>
        <v/>
      </c>
      <c r="AD54" s="3" t="str">
        <f>IF(AND($AJ54, TerviseametiInspektor&lt;&gt;Kontroll!$AD$3), TerviseametiInspektor, "")</f>
        <v/>
      </c>
      <c r="AE54" s="3" t="str">
        <f>IF(AND($AJ54, TerviseametiInspektoriIsikukood&lt;&gt;Kontroll!$AE$3), TerviseametiInspektoriIsikukood, "")</f>
        <v/>
      </c>
      <c r="AF54" s="3" t="str">
        <f>IF(AND($AJ54, TerviseametiInspektoriEpost&lt;&gt;Kontroll!$AF$3), TerviseametiInspektoriEpost, "")</f>
        <v/>
      </c>
      <c r="AI54" s="6" t="b">
        <f>IFERROR(SUMPRODUCT(--($B54:$X54&lt;&gt;""))&lt;&gt;SUMPRODUCT(--(Kontroll!$B$2:$X$2&lt;&gt;"")),TRUE)</f>
        <v>0</v>
      </c>
      <c r="AJ54" s="6" t="b">
        <f>IFERROR(SUMPRODUCT(--($C54:$N54&lt;&gt;""))&lt;&gt;SUMPRODUCT(--(Kontroll!$C$2:$N$2&lt;&gt;"")),TRUE)</f>
        <v>0</v>
      </c>
      <c r="AK54" s="6" t="b">
        <f t="shared" si="3"/>
        <v>0</v>
      </c>
      <c r="AL54" s="6">
        <f ca="1">COUNTIF(Andmekvaliteet!$B54:$X54, "=-2")</f>
        <v>0</v>
      </c>
      <c r="AM54" s="6" t="str">
        <f>IF($AI54, COUNTIF(Andmekvaliteet!$B54:$X54, "&lt;=-2") &lt;= 0, "")</f>
        <v/>
      </c>
      <c r="AN54" s="6" t="str">
        <f>IF($AI54, COUNTIF(Andmekvaliteet!$B54:$X54, "&lt;=-1") &lt;= 0, "")</f>
        <v/>
      </c>
    </row>
    <row r="55" spans="1:40" x14ac:dyDescent="0.35">
      <c r="A55" s="2" t="str">
        <f t="shared" si="0"/>
        <v/>
      </c>
      <c r="B55" s="29" t="str">
        <f>IF(AND($AJ55, AndmeteEsitamiseKP&lt;&gt;Kontroll!$B$3), AndmeteEsitamiseKP, "")</f>
        <v/>
      </c>
      <c r="O55" s="35" t="str">
        <f>IF(AND($AJ55, AsutuseNimi&lt;&gt;Kontroll!$O$3), AsutuseNimi, "")</f>
        <v/>
      </c>
      <c r="P55" s="35" t="str">
        <f>IF(AND($AJ55, AsutuseAadress&lt;&gt;Kontroll!$P$3), AsutuseAadress, "")</f>
        <v/>
      </c>
      <c r="Q55" s="36" t="str">
        <f>IF(AND($AJ55, AsutuseRyhm&lt;&gt;Kontroll!$Q$3), AsutuseRyhm, "")</f>
        <v/>
      </c>
      <c r="S55" s="38" t="str">
        <f>IF(AND($AJ55, KokkupuuteKp&lt;&gt;Kontroll!$S$3), KokkupuuteKp, "")</f>
        <v/>
      </c>
      <c r="T55" s="134" t="str">
        <f t="shared" si="1"/>
        <v/>
      </c>
      <c r="U55" s="135" t="str">
        <f t="shared" si="2"/>
        <v/>
      </c>
      <c r="V55" s="40" t="str">
        <f>IF(AND($AJ55, SeotudHaigeEesnimi&lt;&gt;Kontroll!$V$3), SeotudHaigeEesnimi, "")</f>
        <v/>
      </c>
      <c r="W55" s="36" t="str">
        <f>IF(AND($AJ55, SeotudHaigePerenimi&lt;&gt;Kontroll!$W$3), SeotudHaigePerenimi, "")</f>
        <v/>
      </c>
      <c r="X55" s="168" t="str">
        <f>IF(AND($AJ55, SeotudHaigeIsikukood&lt;&gt;Kontroll!$X$3), SeotudHaigeIsikukood, "")</f>
        <v/>
      </c>
      <c r="Z55" s="3" t="str">
        <f>IF(AND($AJ55, AndmeteEsitajaNimi&lt;&gt;Kontroll!$Z$3), AndmeteEsitajaNimi, "")</f>
        <v/>
      </c>
      <c r="AA55" s="3" t="str">
        <f>IF(AND($AJ55, AndmeteEsitajaEpost&lt;&gt;Kontroll!$AA$3), AndmeteEsitajaEpost, "")</f>
        <v/>
      </c>
      <c r="AB55" s="3" t="str">
        <f>IF(AND($AJ55, AndmeteEsitajaTelefon&lt;&gt;Kontroll!$AB$3), AndmeteEsitajaTelefon, "")</f>
        <v/>
      </c>
      <c r="AC55" s="3" t="str">
        <f>IF(AND($AJ55, TerviseametiRegioon&lt;&gt;Kontroll!$AC$3), TerviseametiRegioon, "")</f>
        <v/>
      </c>
      <c r="AD55" s="3" t="str">
        <f>IF(AND($AJ55, TerviseametiInspektor&lt;&gt;Kontroll!$AD$3), TerviseametiInspektor, "")</f>
        <v/>
      </c>
      <c r="AE55" s="3" t="str">
        <f>IF(AND($AJ55, TerviseametiInspektoriIsikukood&lt;&gt;Kontroll!$AE$3), TerviseametiInspektoriIsikukood, "")</f>
        <v/>
      </c>
      <c r="AF55" s="3" t="str">
        <f>IF(AND($AJ55, TerviseametiInspektoriEpost&lt;&gt;Kontroll!$AF$3), TerviseametiInspektoriEpost, "")</f>
        <v/>
      </c>
      <c r="AI55" s="6" t="b">
        <f>IFERROR(SUMPRODUCT(--($B55:$X55&lt;&gt;""))&lt;&gt;SUMPRODUCT(--(Kontroll!$B$2:$X$2&lt;&gt;"")),TRUE)</f>
        <v>0</v>
      </c>
      <c r="AJ55" s="6" t="b">
        <f>IFERROR(SUMPRODUCT(--($C55:$N55&lt;&gt;""))&lt;&gt;SUMPRODUCT(--(Kontroll!$C$2:$N$2&lt;&gt;"")),TRUE)</f>
        <v>0</v>
      </c>
      <c r="AK55" s="6" t="b">
        <f t="shared" si="3"/>
        <v>0</v>
      </c>
      <c r="AL55" s="6">
        <f ca="1">COUNTIF(Andmekvaliteet!$B55:$X55, "=-2")</f>
        <v>0</v>
      </c>
      <c r="AM55" s="6" t="str">
        <f>IF($AI55, COUNTIF(Andmekvaliteet!$B55:$X55, "&lt;=-2") &lt;= 0, "")</f>
        <v/>
      </c>
      <c r="AN55" s="6" t="str">
        <f>IF($AI55, COUNTIF(Andmekvaliteet!$B55:$X55, "&lt;=-1") &lt;= 0, "")</f>
        <v/>
      </c>
    </row>
    <row r="56" spans="1:40" x14ac:dyDescent="0.35">
      <c r="A56" s="2" t="str">
        <f t="shared" si="0"/>
        <v/>
      </c>
      <c r="B56" s="29" t="str">
        <f>IF(AND($AJ56, AndmeteEsitamiseKP&lt;&gt;Kontroll!$B$3), AndmeteEsitamiseKP, "")</f>
        <v/>
      </c>
      <c r="O56" s="35" t="str">
        <f>IF(AND($AJ56, AsutuseNimi&lt;&gt;Kontroll!$O$3), AsutuseNimi, "")</f>
        <v/>
      </c>
      <c r="P56" s="35" t="str">
        <f>IF(AND($AJ56, AsutuseAadress&lt;&gt;Kontroll!$P$3), AsutuseAadress, "")</f>
        <v/>
      </c>
      <c r="Q56" s="36" t="str">
        <f>IF(AND($AJ56, AsutuseRyhm&lt;&gt;Kontroll!$Q$3), AsutuseRyhm, "")</f>
        <v/>
      </c>
      <c r="S56" s="38" t="str">
        <f>IF(AND($AJ56, KokkupuuteKp&lt;&gt;Kontroll!$S$3), KokkupuuteKp, "")</f>
        <v/>
      </c>
      <c r="T56" s="134" t="str">
        <f t="shared" si="1"/>
        <v/>
      </c>
      <c r="U56" s="135" t="str">
        <f t="shared" si="2"/>
        <v/>
      </c>
      <c r="V56" s="40" t="str">
        <f>IF(AND($AJ56, SeotudHaigeEesnimi&lt;&gt;Kontroll!$V$3), SeotudHaigeEesnimi, "")</f>
        <v/>
      </c>
      <c r="W56" s="36" t="str">
        <f>IF(AND($AJ56, SeotudHaigePerenimi&lt;&gt;Kontroll!$W$3), SeotudHaigePerenimi, "")</f>
        <v/>
      </c>
      <c r="X56" s="168" t="str">
        <f>IF(AND($AJ56, SeotudHaigeIsikukood&lt;&gt;Kontroll!$X$3), SeotudHaigeIsikukood, "")</f>
        <v/>
      </c>
      <c r="Z56" s="3" t="str">
        <f>IF(AND($AJ56, AndmeteEsitajaNimi&lt;&gt;Kontroll!$Z$3), AndmeteEsitajaNimi, "")</f>
        <v/>
      </c>
      <c r="AA56" s="3" t="str">
        <f>IF(AND($AJ56, AndmeteEsitajaEpost&lt;&gt;Kontroll!$AA$3), AndmeteEsitajaEpost, "")</f>
        <v/>
      </c>
      <c r="AB56" s="3" t="str">
        <f>IF(AND($AJ56, AndmeteEsitajaTelefon&lt;&gt;Kontroll!$AB$3), AndmeteEsitajaTelefon, "")</f>
        <v/>
      </c>
      <c r="AC56" s="3" t="str">
        <f>IF(AND($AJ56, TerviseametiRegioon&lt;&gt;Kontroll!$AC$3), TerviseametiRegioon, "")</f>
        <v/>
      </c>
      <c r="AD56" s="3" t="str">
        <f>IF(AND($AJ56, TerviseametiInspektor&lt;&gt;Kontroll!$AD$3), TerviseametiInspektor, "")</f>
        <v/>
      </c>
      <c r="AE56" s="3" t="str">
        <f>IF(AND($AJ56, TerviseametiInspektoriIsikukood&lt;&gt;Kontroll!$AE$3), TerviseametiInspektoriIsikukood, "")</f>
        <v/>
      </c>
      <c r="AF56" s="3" t="str">
        <f>IF(AND($AJ56, TerviseametiInspektoriEpost&lt;&gt;Kontroll!$AF$3), TerviseametiInspektoriEpost, "")</f>
        <v/>
      </c>
      <c r="AI56" s="6" t="b">
        <f>IFERROR(SUMPRODUCT(--($B56:$X56&lt;&gt;""))&lt;&gt;SUMPRODUCT(--(Kontroll!$B$2:$X$2&lt;&gt;"")),TRUE)</f>
        <v>0</v>
      </c>
      <c r="AJ56" s="6" t="b">
        <f>IFERROR(SUMPRODUCT(--($C56:$N56&lt;&gt;""))&lt;&gt;SUMPRODUCT(--(Kontroll!$C$2:$N$2&lt;&gt;"")),TRUE)</f>
        <v>0</v>
      </c>
      <c r="AK56" s="6" t="b">
        <f t="shared" si="3"/>
        <v>0</v>
      </c>
      <c r="AL56" s="6">
        <f ca="1">COUNTIF(Andmekvaliteet!$B56:$X56, "=-2")</f>
        <v>0</v>
      </c>
      <c r="AM56" s="6" t="str">
        <f>IF($AI56, COUNTIF(Andmekvaliteet!$B56:$X56, "&lt;=-2") &lt;= 0, "")</f>
        <v/>
      </c>
      <c r="AN56" s="6" t="str">
        <f>IF($AI56, COUNTIF(Andmekvaliteet!$B56:$X56, "&lt;=-1") &lt;= 0, "")</f>
        <v/>
      </c>
    </row>
    <row r="57" spans="1:40" x14ac:dyDescent="0.35">
      <c r="A57" s="2" t="str">
        <f t="shared" si="0"/>
        <v/>
      </c>
      <c r="B57" s="29" t="str">
        <f>IF(AND($AJ57, AndmeteEsitamiseKP&lt;&gt;Kontroll!$B$3), AndmeteEsitamiseKP, "")</f>
        <v/>
      </c>
      <c r="O57" s="35" t="str">
        <f>IF(AND($AJ57, AsutuseNimi&lt;&gt;Kontroll!$O$3), AsutuseNimi, "")</f>
        <v/>
      </c>
      <c r="P57" s="35" t="str">
        <f>IF(AND($AJ57, AsutuseAadress&lt;&gt;Kontroll!$P$3), AsutuseAadress, "")</f>
        <v/>
      </c>
      <c r="Q57" s="36" t="str">
        <f>IF(AND($AJ57, AsutuseRyhm&lt;&gt;Kontroll!$Q$3), AsutuseRyhm, "")</f>
        <v/>
      </c>
      <c r="S57" s="38" t="str">
        <f>IF(AND($AJ57, KokkupuuteKp&lt;&gt;Kontroll!$S$3), KokkupuuteKp, "")</f>
        <v/>
      </c>
      <c r="T57" s="134" t="str">
        <f t="shared" si="1"/>
        <v/>
      </c>
      <c r="U57" s="135" t="str">
        <f t="shared" si="2"/>
        <v/>
      </c>
      <c r="V57" s="40" t="str">
        <f>IF(AND($AJ57, SeotudHaigeEesnimi&lt;&gt;Kontroll!$V$3), SeotudHaigeEesnimi, "")</f>
        <v/>
      </c>
      <c r="W57" s="36" t="str">
        <f>IF(AND($AJ57, SeotudHaigePerenimi&lt;&gt;Kontroll!$W$3), SeotudHaigePerenimi, "")</f>
        <v/>
      </c>
      <c r="X57" s="168" t="str">
        <f>IF(AND($AJ57, SeotudHaigeIsikukood&lt;&gt;Kontroll!$X$3), SeotudHaigeIsikukood, "")</f>
        <v/>
      </c>
      <c r="Z57" s="3" t="str">
        <f>IF(AND($AJ57, AndmeteEsitajaNimi&lt;&gt;Kontroll!$Z$3), AndmeteEsitajaNimi, "")</f>
        <v/>
      </c>
      <c r="AA57" s="3" t="str">
        <f>IF(AND($AJ57, AndmeteEsitajaEpost&lt;&gt;Kontroll!$AA$3), AndmeteEsitajaEpost, "")</f>
        <v/>
      </c>
      <c r="AB57" s="3" t="str">
        <f>IF(AND($AJ57, AndmeteEsitajaTelefon&lt;&gt;Kontroll!$AB$3), AndmeteEsitajaTelefon, "")</f>
        <v/>
      </c>
      <c r="AC57" s="3" t="str">
        <f>IF(AND($AJ57, TerviseametiRegioon&lt;&gt;Kontroll!$AC$3), TerviseametiRegioon, "")</f>
        <v/>
      </c>
      <c r="AD57" s="3" t="str">
        <f>IF(AND($AJ57, TerviseametiInspektor&lt;&gt;Kontroll!$AD$3), TerviseametiInspektor, "")</f>
        <v/>
      </c>
      <c r="AE57" s="3" t="str">
        <f>IF(AND($AJ57, TerviseametiInspektoriIsikukood&lt;&gt;Kontroll!$AE$3), TerviseametiInspektoriIsikukood, "")</f>
        <v/>
      </c>
      <c r="AF57" s="3" t="str">
        <f>IF(AND($AJ57, TerviseametiInspektoriEpost&lt;&gt;Kontroll!$AF$3), TerviseametiInspektoriEpost, "")</f>
        <v/>
      </c>
      <c r="AI57" s="6" t="b">
        <f>IFERROR(SUMPRODUCT(--($B57:$X57&lt;&gt;""))&lt;&gt;SUMPRODUCT(--(Kontroll!$B$2:$X$2&lt;&gt;"")),TRUE)</f>
        <v>0</v>
      </c>
      <c r="AJ57" s="6" t="b">
        <f>IFERROR(SUMPRODUCT(--($C57:$N57&lt;&gt;""))&lt;&gt;SUMPRODUCT(--(Kontroll!$C$2:$N$2&lt;&gt;"")),TRUE)</f>
        <v>0</v>
      </c>
      <c r="AK57" s="6" t="b">
        <f t="shared" si="3"/>
        <v>0</v>
      </c>
      <c r="AL57" s="6">
        <f ca="1">COUNTIF(Andmekvaliteet!$B57:$X57, "=-2")</f>
        <v>0</v>
      </c>
      <c r="AM57" s="6" t="str">
        <f>IF($AI57, COUNTIF(Andmekvaliteet!$B57:$X57, "&lt;=-2") &lt;= 0, "")</f>
        <v/>
      </c>
      <c r="AN57" s="6" t="str">
        <f>IF($AI57, COUNTIF(Andmekvaliteet!$B57:$X57, "&lt;=-1") &lt;= 0, "")</f>
        <v/>
      </c>
    </row>
    <row r="58" spans="1:40" x14ac:dyDescent="0.35">
      <c r="A58" s="2" t="str">
        <f t="shared" si="0"/>
        <v/>
      </c>
      <c r="B58" s="29" t="str">
        <f>IF(AND($AJ58, AndmeteEsitamiseKP&lt;&gt;Kontroll!$B$3), AndmeteEsitamiseKP, "")</f>
        <v/>
      </c>
      <c r="O58" s="35" t="str">
        <f>IF(AND($AJ58, AsutuseNimi&lt;&gt;Kontroll!$O$3), AsutuseNimi, "")</f>
        <v/>
      </c>
      <c r="P58" s="35" t="str">
        <f>IF(AND($AJ58, AsutuseAadress&lt;&gt;Kontroll!$P$3), AsutuseAadress, "")</f>
        <v/>
      </c>
      <c r="Q58" s="36" t="str">
        <f>IF(AND($AJ58, AsutuseRyhm&lt;&gt;Kontroll!$Q$3), AsutuseRyhm, "")</f>
        <v/>
      </c>
      <c r="S58" s="38" t="str">
        <f>IF(AND($AJ58, KokkupuuteKp&lt;&gt;Kontroll!$S$3), KokkupuuteKp, "")</f>
        <v/>
      </c>
      <c r="T58" s="134" t="str">
        <f t="shared" si="1"/>
        <v/>
      </c>
      <c r="U58" s="135" t="str">
        <f t="shared" si="2"/>
        <v/>
      </c>
      <c r="V58" s="40" t="str">
        <f>IF(AND($AJ58, SeotudHaigeEesnimi&lt;&gt;Kontroll!$V$3), SeotudHaigeEesnimi, "")</f>
        <v/>
      </c>
      <c r="W58" s="36" t="str">
        <f>IF(AND($AJ58, SeotudHaigePerenimi&lt;&gt;Kontroll!$W$3), SeotudHaigePerenimi, "")</f>
        <v/>
      </c>
      <c r="X58" s="168" t="str">
        <f>IF(AND($AJ58, SeotudHaigeIsikukood&lt;&gt;Kontroll!$X$3), SeotudHaigeIsikukood, "")</f>
        <v/>
      </c>
      <c r="Z58" s="3" t="str">
        <f>IF(AND($AJ58, AndmeteEsitajaNimi&lt;&gt;Kontroll!$Z$3), AndmeteEsitajaNimi, "")</f>
        <v/>
      </c>
      <c r="AA58" s="3" t="str">
        <f>IF(AND($AJ58, AndmeteEsitajaEpost&lt;&gt;Kontroll!$AA$3), AndmeteEsitajaEpost, "")</f>
        <v/>
      </c>
      <c r="AB58" s="3" t="str">
        <f>IF(AND($AJ58, AndmeteEsitajaTelefon&lt;&gt;Kontroll!$AB$3), AndmeteEsitajaTelefon, "")</f>
        <v/>
      </c>
      <c r="AC58" s="3" t="str">
        <f>IF(AND($AJ58, TerviseametiRegioon&lt;&gt;Kontroll!$AC$3), TerviseametiRegioon, "")</f>
        <v/>
      </c>
      <c r="AD58" s="3" t="str">
        <f>IF(AND($AJ58, TerviseametiInspektor&lt;&gt;Kontroll!$AD$3), TerviseametiInspektor, "")</f>
        <v/>
      </c>
      <c r="AE58" s="3" t="str">
        <f>IF(AND($AJ58, TerviseametiInspektoriIsikukood&lt;&gt;Kontroll!$AE$3), TerviseametiInspektoriIsikukood, "")</f>
        <v/>
      </c>
      <c r="AF58" s="3" t="str">
        <f>IF(AND($AJ58, TerviseametiInspektoriEpost&lt;&gt;Kontroll!$AF$3), TerviseametiInspektoriEpost, "")</f>
        <v/>
      </c>
      <c r="AI58" s="6" t="b">
        <f>IFERROR(SUMPRODUCT(--($B58:$X58&lt;&gt;""))&lt;&gt;SUMPRODUCT(--(Kontroll!$B$2:$X$2&lt;&gt;"")),TRUE)</f>
        <v>0</v>
      </c>
      <c r="AJ58" s="6" t="b">
        <f>IFERROR(SUMPRODUCT(--($C58:$N58&lt;&gt;""))&lt;&gt;SUMPRODUCT(--(Kontroll!$C$2:$N$2&lt;&gt;"")),TRUE)</f>
        <v>0</v>
      </c>
      <c r="AK58" s="6" t="b">
        <f t="shared" si="3"/>
        <v>0</v>
      </c>
      <c r="AL58" s="6">
        <f ca="1">COUNTIF(Andmekvaliteet!$B58:$X58, "=-2")</f>
        <v>0</v>
      </c>
      <c r="AM58" s="6" t="str">
        <f>IF($AI58, COUNTIF(Andmekvaliteet!$B58:$X58, "&lt;=-2") &lt;= 0, "")</f>
        <v/>
      </c>
      <c r="AN58" s="6" t="str">
        <f>IF($AI58, COUNTIF(Andmekvaliteet!$B58:$X58, "&lt;=-1") &lt;= 0, "")</f>
        <v/>
      </c>
    </row>
    <row r="59" spans="1:40" x14ac:dyDescent="0.35">
      <c r="A59" s="2" t="str">
        <f t="shared" si="0"/>
        <v/>
      </c>
      <c r="B59" s="29" t="str">
        <f>IF(AND($AJ59, AndmeteEsitamiseKP&lt;&gt;Kontroll!$B$3), AndmeteEsitamiseKP, "")</f>
        <v/>
      </c>
      <c r="O59" s="35" t="str">
        <f>IF(AND($AJ59, AsutuseNimi&lt;&gt;Kontroll!$O$3), AsutuseNimi, "")</f>
        <v/>
      </c>
      <c r="P59" s="35" t="str">
        <f>IF(AND($AJ59, AsutuseAadress&lt;&gt;Kontroll!$P$3), AsutuseAadress, "")</f>
        <v/>
      </c>
      <c r="Q59" s="36" t="str">
        <f>IF(AND($AJ59, AsutuseRyhm&lt;&gt;Kontroll!$Q$3), AsutuseRyhm, "")</f>
        <v/>
      </c>
      <c r="S59" s="38" t="str">
        <f>IF(AND($AJ59, KokkupuuteKp&lt;&gt;Kontroll!$S$3), KokkupuuteKp, "")</f>
        <v/>
      </c>
      <c r="T59" s="134" t="str">
        <f t="shared" si="1"/>
        <v/>
      </c>
      <c r="U59" s="135" t="str">
        <f t="shared" si="2"/>
        <v/>
      </c>
      <c r="V59" s="40" t="str">
        <f>IF(AND($AJ59, SeotudHaigeEesnimi&lt;&gt;Kontroll!$V$3), SeotudHaigeEesnimi, "")</f>
        <v/>
      </c>
      <c r="W59" s="36" t="str">
        <f>IF(AND($AJ59, SeotudHaigePerenimi&lt;&gt;Kontroll!$W$3), SeotudHaigePerenimi, "")</f>
        <v/>
      </c>
      <c r="X59" s="168" t="str">
        <f>IF(AND($AJ59, SeotudHaigeIsikukood&lt;&gt;Kontroll!$X$3), SeotudHaigeIsikukood, "")</f>
        <v/>
      </c>
      <c r="Z59" s="3" t="str">
        <f>IF(AND($AJ59, AndmeteEsitajaNimi&lt;&gt;Kontroll!$Z$3), AndmeteEsitajaNimi, "")</f>
        <v/>
      </c>
      <c r="AA59" s="3" t="str">
        <f>IF(AND($AJ59, AndmeteEsitajaEpost&lt;&gt;Kontroll!$AA$3), AndmeteEsitajaEpost, "")</f>
        <v/>
      </c>
      <c r="AB59" s="3" t="str">
        <f>IF(AND($AJ59, AndmeteEsitajaTelefon&lt;&gt;Kontroll!$AB$3), AndmeteEsitajaTelefon, "")</f>
        <v/>
      </c>
      <c r="AC59" s="3" t="str">
        <f>IF(AND($AJ59, TerviseametiRegioon&lt;&gt;Kontroll!$AC$3), TerviseametiRegioon, "")</f>
        <v/>
      </c>
      <c r="AD59" s="3" t="str">
        <f>IF(AND($AJ59, TerviseametiInspektor&lt;&gt;Kontroll!$AD$3), TerviseametiInspektor, "")</f>
        <v/>
      </c>
      <c r="AE59" s="3" t="str">
        <f>IF(AND($AJ59, TerviseametiInspektoriIsikukood&lt;&gt;Kontroll!$AE$3), TerviseametiInspektoriIsikukood, "")</f>
        <v/>
      </c>
      <c r="AF59" s="3" t="str">
        <f>IF(AND($AJ59, TerviseametiInspektoriEpost&lt;&gt;Kontroll!$AF$3), TerviseametiInspektoriEpost, "")</f>
        <v/>
      </c>
      <c r="AI59" s="6" t="b">
        <f>IFERROR(SUMPRODUCT(--($B59:$X59&lt;&gt;""))&lt;&gt;SUMPRODUCT(--(Kontroll!$B$2:$X$2&lt;&gt;"")),TRUE)</f>
        <v>0</v>
      </c>
      <c r="AJ59" s="6" t="b">
        <f>IFERROR(SUMPRODUCT(--($C59:$N59&lt;&gt;""))&lt;&gt;SUMPRODUCT(--(Kontroll!$C$2:$N$2&lt;&gt;"")),TRUE)</f>
        <v>0</v>
      </c>
      <c r="AK59" s="6" t="b">
        <f t="shared" si="3"/>
        <v>0</v>
      </c>
      <c r="AL59" s="6">
        <f ca="1">COUNTIF(Andmekvaliteet!$B59:$X59, "=-2")</f>
        <v>0</v>
      </c>
      <c r="AM59" s="6" t="str">
        <f>IF($AI59, COUNTIF(Andmekvaliteet!$B59:$X59, "&lt;=-2") &lt;= 0, "")</f>
        <v/>
      </c>
      <c r="AN59" s="6" t="str">
        <f>IF($AI59, COUNTIF(Andmekvaliteet!$B59:$X59, "&lt;=-1") &lt;= 0, "")</f>
        <v/>
      </c>
    </row>
    <row r="60" spans="1:40" x14ac:dyDescent="0.35">
      <c r="A60" s="2" t="str">
        <f t="shared" si="0"/>
        <v/>
      </c>
      <c r="B60" s="29" t="str">
        <f>IF(AND($AJ60, AndmeteEsitamiseKP&lt;&gt;Kontroll!$B$3), AndmeteEsitamiseKP, "")</f>
        <v/>
      </c>
      <c r="O60" s="35" t="str">
        <f>IF(AND($AJ60, AsutuseNimi&lt;&gt;Kontroll!$O$3), AsutuseNimi, "")</f>
        <v/>
      </c>
      <c r="P60" s="35" t="str">
        <f>IF(AND($AJ60, AsutuseAadress&lt;&gt;Kontroll!$P$3), AsutuseAadress, "")</f>
        <v/>
      </c>
      <c r="Q60" s="36" t="str">
        <f>IF(AND($AJ60, AsutuseRyhm&lt;&gt;Kontroll!$Q$3), AsutuseRyhm, "")</f>
        <v/>
      </c>
      <c r="S60" s="38" t="str">
        <f>IF(AND($AJ60, KokkupuuteKp&lt;&gt;Kontroll!$S$3), KokkupuuteKp, "")</f>
        <v/>
      </c>
      <c r="T60" s="134" t="str">
        <f t="shared" si="1"/>
        <v/>
      </c>
      <c r="U60" s="135" t="str">
        <f t="shared" si="2"/>
        <v/>
      </c>
      <c r="V60" s="40" t="str">
        <f>IF(AND($AJ60, SeotudHaigeEesnimi&lt;&gt;Kontroll!$V$3), SeotudHaigeEesnimi, "")</f>
        <v/>
      </c>
      <c r="W60" s="36" t="str">
        <f>IF(AND($AJ60, SeotudHaigePerenimi&lt;&gt;Kontroll!$W$3), SeotudHaigePerenimi, "")</f>
        <v/>
      </c>
      <c r="X60" s="168" t="str">
        <f>IF(AND($AJ60, SeotudHaigeIsikukood&lt;&gt;Kontroll!$X$3), SeotudHaigeIsikukood, "")</f>
        <v/>
      </c>
      <c r="Z60" s="3" t="str">
        <f>IF(AND($AJ60, AndmeteEsitajaNimi&lt;&gt;Kontroll!$Z$3), AndmeteEsitajaNimi, "")</f>
        <v/>
      </c>
      <c r="AA60" s="3" t="str">
        <f>IF(AND($AJ60, AndmeteEsitajaEpost&lt;&gt;Kontroll!$AA$3), AndmeteEsitajaEpost, "")</f>
        <v/>
      </c>
      <c r="AB60" s="3" t="str">
        <f>IF(AND($AJ60, AndmeteEsitajaTelefon&lt;&gt;Kontroll!$AB$3), AndmeteEsitajaTelefon, "")</f>
        <v/>
      </c>
      <c r="AC60" s="3" t="str">
        <f>IF(AND($AJ60, TerviseametiRegioon&lt;&gt;Kontroll!$AC$3), TerviseametiRegioon, "")</f>
        <v/>
      </c>
      <c r="AD60" s="3" t="str">
        <f>IF(AND($AJ60, TerviseametiInspektor&lt;&gt;Kontroll!$AD$3), TerviseametiInspektor, "")</f>
        <v/>
      </c>
      <c r="AE60" s="3" t="str">
        <f>IF(AND($AJ60, TerviseametiInspektoriIsikukood&lt;&gt;Kontroll!$AE$3), TerviseametiInspektoriIsikukood, "")</f>
        <v/>
      </c>
      <c r="AF60" s="3" t="str">
        <f>IF(AND($AJ60, TerviseametiInspektoriEpost&lt;&gt;Kontroll!$AF$3), TerviseametiInspektoriEpost, "")</f>
        <v/>
      </c>
      <c r="AI60" s="6" t="b">
        <f>IFERROR(SUMPRODUCT(--($B60:$X60&lt;&gt;""))&lt;&gt;SUMPRODUCT(--(Kontroll!$B$2:$X$2&lt;&gt;"")),TRUE)</f>
        <v>0</v>
      </c>
      <c r="AJ60" s="6" t="b">
        <f>IFERROR(SUMPRODUCT(--($C60:$N60&lt;&gt;""))&lt;&gt;SUMPRODUCT(--(Kontroll!$C$2:$N$2&lt;&gt;"")),TRUE)</f>
        <v>0</v>
      </c>
      <c r="AK60" s="6" t="b">
        <f t="shared" si="3"/>
        <v>0</v>
      </c>
      <c r="AL60" s="6">
        <f ca="1">COUNTIF(Andmekvaliteet!$B60:$X60, "=-2")</f>
        <v>0</v>
      </c>
      <c r="AM60" s="6" t="str">
        <f>IF($AI60, COUNTIF(Andmekvaliteet!$B60:$X60, "&lt;=-2") &lt;= 0, "")</f>
        <v/>
      </c>
      <c r="AN60" s="6" t="str">
        <f>IF($AI60, COUNTIF(Andmekvaliteet!$B60:$X60, "&lt;=-1") &lt;= 0, "")</f>
        <v/>
      </c>
    </row>
    <row r="61" spans="1:40" x14ac:dyDescent="0.35">
      <c r="A61" s="2" t="str">
        <f t="shared" si="0"/>
        <v/>
      </c>
      <c r="B61" s="29" t="str">
        <f>IF(AND($AJ61, AndmeteEsitamiseKP&lt;&gt;Kontroll!$B$3), AndmeteEsitamiseKP, "")</f>
        <v/>
      </c>
      <c r="O61" s="35" t="str">
        <f>IF(AND($AJ61, AsutuseNimi&lt;&gt;Kontroll!$O$3), AsutuseNimi, "")</f>
        <v/>
      </c>
      <c r="P61" s="35" t="str">
        <f>IF(AND($AJ61, AsutuseAadress&lt;&gt;Kontroll!$P$3), AsutuseAadress, "")</f>
        <v/>
      </c>
      <c r="Q61" s="36" t="str">
        <f>IF(AND($AJ61, AsutuseRyhm&lt;&gt;Kontroll!$Q$3), AsutuseRyhm, "")</f>
        <v/>
      </c>
      <c r="S61" s="38" t="str">
        <f>IF(AND($AJ61, KokkupuuteKp&lt;&gt;Kontroll!$S$3), KokkupuuteKp, "")</f>
        <v/>
      </c>
      <c r="T61" s="134" t="str">
        <f t="shared" si="1"/>
        <v/>
      </c>
      <c r="U61" s="135" t="str">
        <f t="shared" si="2"/>
        <v/>
      </c>
      <c r="V61" s="40" t="str">
        <f>IF(AND($AJ61, SeotudHaigeEesnimi&lt;&gt;Kontroll!$V$3), SeotudHaigeEesnimi, "")</f>
        <v/>
      </c>
      <c r="W61" s="36" t="str">
        <f>IF(AND($AJ61, SeotudHaigePerenimi&lt;&gt;Kontroll!$W$3), SeotudHaigePerenimi, "")</f>
        <v/>
      </c>
      <c r="X61" s="168" t="str">
        <f>IF(AND($AJ61, SeotudHaigeIsikukood&lt;&gt;Kontroll!$X$3), SeotudHaigeIsikukood, "")</f>
        <v/>
      </c>
      <c r="Z61" s="3" t="str">
        <f>IF(AND($AJ61, AndmeteEsitajaNimi&lt;&gt;Kontroll!$Z$3), AndmeteEsitajaNimi, "")</f>
        <v/>
      </c>
      <c r="AA61" s="3" t="str">
        <f>IF(AND($AJ61, AndmeteEsitajaEpost&lt;&gt;Kontroll!$AA$3), AndmeteEsitajaEpost, "")</f>
        <v/>
      </c>
      <c r="AB61" s="3" t="str">
        <f>IF(AND($AJ61, AndmeteEsitajaTelefon&lt;&gt;Kontroll!$AB$3), AndmeteEsitajaTelefon, "")</f>
        <v/>
      </c>
      <c r="AC61" s="3" t="str">
        <f>IF(AND($AJ61, TerviseametiRegioon&lt;&gt;Kontroll!$AC$3), TerviseametiRegioon, "")</f>
        <v/>
      </c>
      <c r="AD61" s="3" t="str">
        <f>IF(AND($AJ61, TerviseametiInspektor&lt;&gt;Kontroll!$AD$3), TerviseametiInspektor, "")</f>
        <v/>
      </c>
      <c r="AE61" s="3" t="str">
        <f>IF(AND($AJ61, TerviseametiInspektoriIsikukood&lt;&gt;Kontroll!$AE$3), TerviseametiInspektoriIsikukood, "")</f>
        <v/>
      </c>
      <c r="AF61" s="3" t="str">
        <f>IF(AND($AJ61, TerviseametiInspektoriEpost&lt;&gt;Kontroll!$AF$3), TerviseametiInspektoriEpost, "")</f>
        <v/>
      </c>
      <c r="AI61" s="6" t="b">
        <f>IFERROR(SUMPRODUCT(--($B61:$X61&lt;&gt;""))&lt;&gt;SUMPRODUCT(--(Kontroll!$B$2:$X$2&lt;&gt;"")),TRUE)</f>
        <v>0</v>
      </c>
      <c r="AJ61" s="6" t="b">
        <f>IFERROR(SUMPRODUCT(--($C61:$N61&lt;&gt;""))&lt;&gt;SUMPRODUCT(--(Kontroll!$C$2:$N$2&lt;&gt;"")),TRUE)</f>
        <v>0</v>
      </c>
      <c r="AK61" s="6" t="b">
        <f t="shared" si="3"/>
        <v>0</v>
      </c>
      <c r="AL61" s="6">
        <f ca="1">COUNTIF(Andmekvaliteet!$B61:$X61, "=-2")</f>
        <v>0</v>
      </c>
      <c r="AM61" s="6" t="str">
        <f>IF($AI61, COUNTIF(Andmekvaliteet!$B61:$X61, "&lt;=-2") &lt;= 0, "")</f>
        <v/>
      </c>
      <c r="AN61" s="6" t="str">
        <f>IF($AI61, COUNTIF(Andmekvaliteet!$B61:$X61, "&lt;=-1") &lt;= 0, "")</f>
        <v/>
      </c>
    </row>
    <row r="62" spans="1:40" x14ac:dyDescent="0.35">
      <c r="A62" s="2" t="str">
        <f t="shared" si="0"/>
        <v/>
      </c>
      <c r="B62" s="29" t="str">
        <f>IF(AND($AJ62, AndmeteEsitamiseKP&lt;&gt;Kontroll!$B$3), AndmeteEsitamiseKP, "")</f>
        <v/>
      </c>
      <c r="O62" s="35" t="str">
        <f>IF(AND($AJ62, AsutuseNimi&lt;&gt;Kontroll!$O$3), AsutuseNimi, "")</f>
        <v/>
      </c>
      <c r="P62" s="35" t="str">
        <f>IF(AND($AJ62, AsutuseAadress&lt;&gt;Kontroll!$P$3), AsutuseAadress, "")</f>
        <v/>
      </c>
      <c r="Q62" s="36" t="str">
        <f>IF(AND($AJ62, AsutuseRyhm&lt;&gt;Kontroll!$Q$3), AsutuseRyhm, "")</f>
        <v/>
      </c>
      <c r="S62" s="38" t="str">
        <f>IF(AND($AJ62, KokkupuuteKp&lt;&gt;Kontroll!$S$3), KokkupuuteKp, "")</f>
        <v/>
      </c>
      <c r="T62" s="134" t="str">
        <f t="shared" si="1"/>
        <v/>
      </c>
      <c r="U62" s="135" t="str">
        <f t="shared" si="2"/>
        <v/>
      </c>
      <c r="V62" s="40" t="str">
        <f>IF(AND($AJ62, SeotudHaigeEesnimi&lt;&gt;Kontroll!$V$3), SeotudHaigeEesnimi, "")</f>
        <v/>
      </c>
      <c r="W62" s="36" t="str">
        <f>IF(AND($AJ62, SeotudHaigePerenimi&lt;&gt;Kontroll!$W$3), SeotudHaigePerenimi, "")</f>
        <v/>
      </c>
      <c r="X62" s="168" t="str">
        <f>IF(AND($AJ62, SeotudHaigeIsikukood&lt;&gt;Kontroll!$X$3), SeotudHaigeIsikukood, "")</f>
        <v/>
      </c>
      <c r="Z62" s="3" t="str">
        <f>IF(AND($AJ62, AndmeteEsitajaNimi&lt;&gt;Kontroll!$Z$3), AndmeteEsitajaNimi, "")</f>
        <v/>
      </c>
      <c r="AA62" s="3" t="str">
        <f>IF(AND($AJ62, AndmeteEsitajaEpost&lt;&gt;Kontroll!$AA$3), AndmeteEsitajaEpost, "")</f>
        <v/>
      </c>
      <c r="AB62" s="3" t="str">
        <f>IF(AND($AJ62, AndmeteEsitajaTelefon&lt;&gt;Kontroll!$AB$3), AndmeteEsitajaTelefon, "")</f>
        <v/>
      </c>
      <c r="AC62" s="3" t="str">
        <f>IF(AND($AJ62, TerviseametiRegioon&lt;&gt;Kontroll!$AC$3), TerviseametiRegioon, "")</f>
        <v/>
      </c>
      <c r="AD62" s="3" t="str">
        <f>IF(AND($AJ62, TerviseametiInspektor&lt;&gt;Kontroll!$AD$3), TerviseametiInspektor, "")</f>
        <v/>
      </c>
      <c r="AE62" s="3" t="str">
        <f>IF(AND($AJ62, TerviseametiInspektoriIsikukood&lt;&gt;Kontroll!$AE$3), TerviseametiInspektoriIsikukood, "")</f>
        <v/>
      </c>
      <c r="AF62" s="3" t="str">
        <f>IF(AND($AJ62, TerviseametiInspektoriEpost&lt;&gt;Kontroll!$AF$3), TerviseametiInspektoriEpost, "")</f>
        <v/>
      </c>
      <c r="AI62" s="6" t="b">
        <f>IFERROR(SUMPRODUCT(--($B62:$X62&lt;&gt;""))&lt;&gt;SUMPRODUCT(--(Kontroll!$B$2:$X$2&lt;&gt;"")),TRUE)</f>
        <v>0</v>
      </c>
      <c r="AJ62" s="6" t="b">
        <f>IFERROR(SUMPRODUCT(--($C62:$N62&lt;&gt;""))&lt;&gt;SUMPRODUCT(--(Kontroll!$C$2:$N$2&lt;&gt;"")),TRUE)</f>
        <v>0</v>
      </c>
      <c r="AK62" s="6" t="b">
        <f t="shared" si="3"/>
        <v>0</v>
      </c>
      <c r="AL62" s="6">
        <f ca="1">COUNTIF(Andmekvaliteet!$B62:$X62, "=-2")</f>
        <v>0</v>
      </c>
      <c r="AM62" s="6" t="str">
        <f>IF($AI62, COUNTIF(Andmekvaliteet!$B62:$X62, "&lt;=-2") &lt;= 0, "")</f>
        <v/>
      </c>
      <c r="AN62" s="6" t="str">
        <f>IF($AI62, COUNTIF(Andmekvaliteet!$B62:$X62, "&lt;=-1") &lt;= 0, "")</f>
        <v/>
      </c>
    </row>
    <row r="63" spans="1:40" x14ac:dyDescent="0.35">
      <c r="A63" s="2" t="str">
        <f t="shared" si="0"/>
        <v/>
      </c>
      <c r="B63" s="29" t="str">
        <f>IF(AND($AJ63, AndmeteEsitamiseKP&lt;&gt;Kontroll!$B$3), AndmeteEsitamiseKP, "")</f>
        <v/>
      </c>
      <c r="O63" s="35" t="str">
        <f>IF(AND($AJ63, AsutuseNimi&lt;&gt;Kontroll!$O$3), AsutuseNimi, "")</f>
        <v/>
      </c>
      <c r="P63" s="35" t="str">
        <f>IF(AND($AJ63, AsutuseAadress&lt;&gt;Kontroll!$P$3), AsutuseAadress, "")</f>
        <v/>
      </c>
      <c r="Q63" s="36" t="str">
        <f>IF(AND($AJ63, AsutuseRyhm&lt;&gt;Kontroll!$Q$3), AsutuseRyhm, "")</f>
        <v/>
      </c>
      <c r="S63" s="38" t="str">
        <f>IF(AND($AJ63, KokkupuuteKp&lt;&gt;Kontroll!$S$3), KokkupuuteKp, "")</f>
        <v/>
      </c>
      <c r="T63" s="134" t="str">
        <f t="shared" si="1"/>
        <v/>
      </c>
      <c r="U63" s="135" t="str">
        <f t="shared" si="2"/>
        <v/>
      </c>
      <c r="V63" s="40" t="str">
        <f>IF(AND($AJ63, SeotudHaigeEesnimi&lt;&gt;Kontroll!$V$3), SeotudHaigeEesnimi, "")</f>
        <v/>
      </c>
      <c r="W63" s="36" t="str">
        <f>IF(AND($AJ63, SeotudHaigePerenimi&lt;&gt;Kontroll!$W$3), SeotudHaigePerenimi, "")</f>
        <v/>
      </c>
      <c r="X63" s="168" t="str">
        <f>IF(AND($AJ63, SeotudHaigeIsikukood&lt;&gt;Kontroll!$X$3), SeotudHaigeIsikukood, "")</f>
        <v/>
      </c>
      <c r="Z63" s="3" t="str">
        <f>IF(AND($AJ63, AndmeteEsitajaNimi&lt;&gt;Kontroll!$Z$3), AndmeteEsitajaNimi, "")</f>
        <v/>
      </c>
      <c r="AA63" s="3" t="str">
        <f>IF(AND($AJ63, AndmeteEsitajaEpost&lt;&gt;Kontroll!$AA$3), AndmeteEsitajaEpost, "")</f>
        <v/>
      </c>
      <c r="AB63" s="3" t="str">
        <f>IF(AND($AJ63, AndmeteEsitajaTelefon&lt;&gt;Kontroll!$AB$3), AndmeteEsitajaTelefon, "")</f>
        <v/>
      </c>
      <c r="AC63" s="3" t="str">
        <f>IF(AND($AJ63, TerviseametiRegioon&lt;&gt;Kontroll!$AC$3), TerviseametiRegioon, "")</f>
        <v/>
      </c>
      <c r="AD63" s="3" t="str">
        <f>IF(AND($AJ63, TerviseametiInspektor&lt;&gt;Kontroll!$AD$3), TerviseametiInspektor, "")</f>
        <v/>
      </c>
      <c r="AE63" s="3" t="str">
        <f>IF(AND($AJ63, TerviseametiInspektoriIsikukood&lt;&gt;Kontroll!$AE$3), TerviseametiInspektoriIsikukood, "")</f>
        <v/>
      </c>
      <c r="AF63" s="3" t="str">
        <f>IF(AND($AJ63, TerviseametiInspektoriEpost&lt;&gt;Kontroll!$AF$3), TerviseametiInspektoriEpost, "")</f>
        <v/>
      </c>
      <c r="AI63" s="6" t="b">
        <f>IFERROR(SUMPRODUCT(--($B63:$X63&lt;&gt;""))&lt;&gt;SUMPRODUCT(--(Kontroll!$B$2:$X$2&lt;&gt;"")),TRUE)</f>
        <v>0</v>
      </c>
      <c r="AJ63" s="6" t="b">
        <f>IFERROR(SUMPRODUCT(--($C63:$N63&lt;&gt;""))&lt;&gt;SUMPRODUCT(--(Kontroll!$C$2:$N$2&lt;&gt;"")),TRUE)</f>
        <v>0</v>
      </c>
      <c r="AK63" s="6" t="b">
        <f t="shared" si="3"/>
        <v>0</v>
      </c>
      <c r="AL63" s="6">
        <f ca="1">COUNTIF(Andmekvaliteet!$B63:$X63, "=-2")</f>
        <v>0</v>
      </c>
      <c r="AM63" s="6" t="str">
        <f>IF($AI63, COUNTIF(Andmekvaliteet!$B63:$X63, "&lt;=-2") &lt;= 0, "")</f>
        <v/>
      </c>
      <c r="AN63" s="6" t="str">
        <f>IF($AI63, COUNTIF(Andmekvaliteet!$B63:$X63, "&lt;=-1") &lt;= 0, "")</f>
        <v/>
      </c>
    </row>
    <row r="64" spans="1:40" x14ac:dyDescent="0.35">
      <c r="A64" s="2" t="str">
        <f t="shared" si="0"/>
        <v/>
      </c>
      <c r="B64" s="29" t="str">
        <f>IF(AND($AJ64, AndmeteEsitamiseKP&lt;&gt;Kontroll!$B$3), AndmeteEsitamiseKP, "")</f>
        <v/>
      </c>
      <c r="O64" s="35" t="str">
        <f>IF(AND($AJ64, AsutuseNimi&lt;&gt;Kontroll!$O$3), AsutuseNimi, "")</f>
        <v/>
      </c>
      <c r="P64" s="35" t="str">
        <f>IF(AND($AJ64, AsutuseAadress&lt;&gt;Kontroll!$P$3), AsutuseAadress, "")</f>
        <v/>
      </c>
      <c r="Q64" s="36" t="str">
        <f>IF(AND($AJ64, AsutuseRyhm&lt;&gt;Kontroll!$Q$3), AsutuseRyhm, "")</f>
        <v/>
      </c>
      <c r="S64" s="38" t="str">
        <f>IF(AND($AJ64, KokkupuuteKp&lt;&gt;Kontroll!$S$3), KokkupuuteKp, "")</f>
        <v/>
      </c>
      <c r="T64" s="134" t="str">
        <f t="shared" si="1"/>
        <v/>
      </c>
      <c r="U64" s="135" t="str">
        <f t="shared" si="2"/>
        <v/>
      </c>
      <c r="V64" s="40" t="str">
        <f>IF(AND($AJ64, SeotudHaigeEesnimi&lt;&gt;Kontroll!$V$3), SeotudHaigeEesnimi, "")</f>
        <v/>
      </c>
      <c r="W64" s="36" t="str">
        <f>IF(AND($AJ64, SeotudHaigePerenimi&lt;&gt;Kontroll!$W$3), SeotudHaigePerenimi, "")</f>
        <v/>
      </c>
      <c r="X64" s="168" t="str">
        <f>IF(AND($AJ64, SeotudHaigeIsikukood&lt;&gt;Kontroll!$X$3), SeotudHaigeIsikukood, "")</f>
        <v/>
      </c>
      <c r="Z64" s="3" t="str">
        <f>IF(AND($AJ64, AndmeteEsitajaNimi&lt;&gt;Kontroll!$Z$3), AndmeteEsitajaNimi, "")</f>
        <v/>
      </c>
      <c r="AA64" s="3" t="str">
        <f>IF(AND($AJ64, AndmeteEsitajaEpost&lt;&gt;Kontroll!$AA$3), AndmeteEsitajaEpost, "")</f>
        <v/>
      </c>
      <c r="AB64" s="3" t="str">
        <f>IF(AND($AJ64, AndmeteEsitajaTelefon&lt;&gt;Kontroll!$AB$3), AndmeteEsitajaTelefon, "")</f>
        <v/>
      </c>
      <c r="AC64" s="3" t="str">
        <f>IF(AND($AJ64, TerviseametiRegioon&lt;&gt;Kontroll!$AC$3), TerviseametiRegioon, "")</f>
        <v/>
      </c>
      <c r="AD64" s="3" t="str">
        <f>IF(AND($AJ64, TerviseametiInspektor&lt;&gt;Kontroll!$AD$3), TerviseametiInspektor, "")</f>
        <v/>
      </c>
      <c r="AE64" s="3" t="str">
        <f>IF(AND($AJ64, TerviseametiInspektoriIsikukood&lt;&gt;Kontroll!$AE$3), TerviseametiInspektoriIsikukood, "")</f>
        <v/>
      </c>
      <c r="AF64" s="3" t="str">
        <f>IF(AND($AJ64, TerviseametiInspektoriEpost&lt;&gt;Kontroll!$AF$3), TerviseametiInspektoriEpost, "")</f>
        <v/>
      </c>
      <c r="AI64" s="6" t="b">
        <f>IFERROR(SUMPRODUCT(--($B64:$X64&lt;&gt;""))&lt;&gt;SUMPRODUCT(--(Kontroll!$B$2:$X$2&lt;&gt;"")),TRUE)</f>
        <v>0</v>
      </c>
      <c r="AJ64" s="6" t="b">
        <f>IFERROR(SUMPRODUCT(--($C64:$N64&lt;&gt;""))&lt;&gt;SUMPRODUCT(--(Kontroll!$C$2:$N$2&lt;&gt;"")),TRUE)</f>
        <v>0</v>
      </c>
      <c r="AK64" s="6" t="b">
        <f t="shared" si="3"/>
        <v>0</v>
      </c>
      <c r="AL64" s="6">
        <f ca="1">COUNTIF(Andmekvaliteet!$B64:$X64, "=-2")</f>
        <v>0</v>
      </c>
      <c r="AM64" s="6" t="str">
        <f>IF($AI64, COUNTIF(Andmekvaliteet!$B64:$X64, "&lt;=-2") &lt;= 0, "")</f>
        <v/>
      </c>
      <c r="AN64" s="6" t="str">
        <f>IF($AI64, COUNTIF(Andmekvaliteet!$B64:$X64, "&lt;=-1") &lt;= 0, "")</f>
        <v/>
      </c>
    </row>
    <row r="65" spans="1:40" x14ac:dyDescent="0.35">
      <c r="A65" s="2" t="str">
        <f t="shared" si="0"/>
        <v/>
      </c>
      <c r="B65" s="29" t="str">
        <f>IF(AND($AJ65, AndmeteEsitamiseKP&lt;&gt;Kontroll!$B$3), AndmeteEsitamiseKP, "")</f>
        <v/>
      </c>
      <c r="O65" s="35" t="str">
        <f>IF(AND($AJ65, AsutuseNimi&lt;&gt;Kontroll!$O$3), AsutuseNimi, "")</f>
        <v/>
      </c>
      <c r="P65" s="35" t="str">
        <f>IF(AND($AJ65, AsutuseAadress&lt;&gt;Kontroll!$P$3), AsutuseAadress, "")</f>
        <v/>
      </c>
      <c r="Q65" s="36" t="str">
        <f>IF(AND($AJ65, AsutuseRyhm&lt;&gt;Kontroll!$Q$3), AsutuseRyhm, "")</f>
        <v/>
      </c>
      <c r="S65" s="38" t="str">
        <f>IF(AND($AJ65, KokkupuuteKp&lt;&gt;Kontroll!$S$3), KokkupuuteKp, "")</f>
        <v/>
      </c>
      <c r="T65" s="134" t="str">
        <f t="shared" si="1"/>
        <v/>
      </c>
      <c r="U65" s="135" t="str">
        <f t="shared" si="2"/>
        <v/>
      </c>
      <c r="V65" s="40" t="str">
        <f>IF(AND($AJ65, SeotudHaigeEesnimi&lt;&gt;Kontroll!$V$3), SeotudHaigeEesnimi, "")</f>
        <v/>
      </c>
      <c r="W65" s="36" t="str">
        <f>IF(AND($AJ65, SeotudHaigePerenimi&lt;&gt;Kontroll!$W$3), SeotudHaigePerenimi, "")</f>
        <v/>
      </c>
      <c r="X65" s="168" t="str">
        <f>IF(AND($AJ65, SeotudHaigeIsikukood&lt;&gt;Kontroll!$X$3), SeotudHaigeIsikukood, "")</f>
        <v/>
      </c>
      <c r="Z65" s="3" t="str">
        <f>IF(AND($AJ65, AndmeteEsitajaNimi&lt;&gt;Kontroll!$Z$3), AndmeteEsitajaNimi, "")</f>
        <v/>
      </c>
      <c r="AA65" s="3" t="str">
        <f>IF(AND($AJ65, AndmeteEsitajaEpost&lt;&gt;Kontroll!$AA$3), AndmeteEsitajaEpost, "")</f>
        <v/>
      </c>
      <c r="AB65" s="3" t="str">
        <f>IF(AND($AJ65, AndmeteEsitajaTelefon&lt;&gt;Kontroll!$AB$3), AndmeteEsitajaTelefon, "")</f>
        <v/>
      </c>
      <c r="AC65" s="3" t="str">
        <f>IF(AND($AJ65, TerviseametiRegioon&lt;&gt;Kontroll!$AC$3), TerviseametiRegioon, "")</f>
        <v/>
      </c>
      <c r="AD65" s="3" t="str">
        <f>IF(AND($AJ65, TerviseametiInspektor&lt;&gt;Kontroll!$AD$3), TerviseametiInspektor, "")</f>
        <v/>
      </c>
      <c r="AE65" s="3" t="str">
        <f>IF(AND($AJ65, TerviseametiInspektoriIsikukood&lt;&gt;Kontroll!$AE$3), TerviseametiInspektoriIsikukood, "")</f>
        <v/>
      </c>
      <c r="AF65" s="3" t="str">
        <f>IF(AND($AJ65, TerviseametiInspektoriEpost&lt;&gt;Kontroll!$AF$3), TerviseametiInspektoriEpost, "")</f>
        <v/>
      </c>
      <c r="AI65" s="6" t="b">
        <f>IFERROR(SUMPRODUCT(--($B65:$X65&lt;&gt;""))&lt;&gt;SUMPRODUCT(--(Kontroll!$B$2:$X$2&lt;&gt;"")),TRUE)</f>
        <v>0</v>
      </c>
      <c r="AJ65" s="6" t="b">
        <f>IFERROR(SUMPRODUCT(--($C65:$N65&lt;&gt;""))&lt;&gt;SUMPRODUCT(--(Kontroll!$C$2:$N$2&lt;&gt;"")),TRUE)</f>
        <v>0</v>
      </c>
      <c r="AK65" s="6" t="b">
        <f t="shared" si="3"/>
        <v>0</v>
      </c>
      <c r="AL65" s="6">
        <f ca="1">COUNTIF(Andmekvaliteet!$B65:$X65, "=-2")</f>
        <v>0</v>
      </c>
      <c r="AM65" s="6" t="str">
        <f>IF($AI65, COUNTIF(Andmekvaliteet!$B65:$X65, "&lt;=-2") &lt;= 0, "")</f>
        <v/>
      </c>
      <c r="AN65" s="6" t="str">
        <f>IF($AI65, COUNTIF(Andmekvaliteet!$B65:$X65, "&lt;=-1") &lt;= 0, "")</f>
        <v/>
      </c>
    </row>
    <row r="66" spans="1:40" x14ac:dyDescent="0.35">
      <c r="A66" s="2" t="str">
        <f t="shared" si="0"/>
        <v/>
      </c>
      <c r="B66" s="29" t="str">
        <f>IF(AND($AJ66, AndmeteEsitamiseKP&lt;&gt;Kontroll!$B$3), AndmeteEsitamiseKP, "")</f>
        <v/>
      </c>
      <c r="O66" s="35" t="str">
        <f>IF(AND($AJ66, AsutuseNimi&lt;&gt;Kontroll!$O$3), AsutuseNimi, "")</f>
        <v/>
      </c>
      <c r="P66" s="35" t="str">
        <f>IF(AND($AJ66, AsutuseAadress&lt;&gt;Kontroll!$P$3), AsutuseAadress, "")</f>
        <v/>
      </c>
      <c r="Q66" s="36" t="str">
        <f>IF(AND($AJ66, AsutuseRyhm&lt;&gt;Kontroll!$Q$3), AsutuseRyhm, "")</f>
        <v/>
      </c>
      <c r="S66" s="38" t="str">
        <f>IF(AND($AJ66, KokkupuuteKp&lt;&gt;Kontroll!$S$3), KokkupuuteKp, "")</f>
        <v/>
      </c>
      <c r="T66" s="134" t="str">
        <f t="shared" si="1"/>
        <v/>
      </c>
      <c r="U66" s="135" t="str">
        <f t="shared" si="2"/>
        <v/>
      </c>
      <c r="V66" s="40" t="str">
        <f>IF(AND($AJ66, SeotudHaigeEesnimi&lt;&gt;Kontroll!$V$3), SeotudHaigeEesnimi, "")</f>
        <v/>
      </c>
      <c r="W66" s="36" t="str">
        <f>IF(AND($AJ66, SeotudHaigePerenimi&lt;&gt;Kontroll!$W$3), SeotudHaigePerenimi, "")</f>
        <v/>
      </c>
      <c r="X66" s="168" t="str">
        <f>IF(AND($AJ66, SeotudHaigeIsikukood&lt;&gt;Kontroll!$X$3), SeotudHaigeIsikukood, "")</f>
        <v/>
      </c>
      <c r="Z66" s="3" t="str">
        <f>IF(AND($AJ66, AndmeteEsitajaNimi&lt;&gt;Kontroll!$Z$3), AndmeteEsitajaNimi, "")</f>
        <v/>
      </c>
      <c r="AA66" s="3" t="str">
        <f>IF(AND($AJ66, AndmeteEsitajaEpost&lt;&gt;Kontroll!$AA$3), AndmeteEsitajaEpost, "")</f>
        <v/>
      </c>
      <c r="AB66" s="3" t="str">
        <f>IF(AND($AJ66, AndmeteEsitajaTelefon&lt;&gt;Kontroll!$AB$3), AndmeteEsitajaTelefon, "")</f>
        <v/>
      </c>
      <c r="AC66" s="3" t="str">
        <f>IF(AND($AJ66, TerviseametiRegioon&lt;&gt;Kontroll!$AC$3), TerviseametiRegioon, "")</f>
        <v/>
      </c>
      <c r="AD66" s="3" t="str">
        <f>IF(AND($AJ66, TerviseametiInspektor&lt;&gt;Kontroll!$AD$3), TerviseametiInspektor, "")</f>
        <v/>
      </c>
      <c r="AE66" s="3" t="str">
        <f>IF(AND($AJ66, TerviseametiInspektoriIsikukood&lt;&gt;Kontroll!$AE$3), TerviseametiInspektoriIsikukood, "")</f>
        <v/>
      </c>
      <c r="AF66" s="3" t="str">
        <f>IF(AND($AJ66, TerviseametiInspektoriEpost&lt;&gt;Kontroll!$AF$3), TerviseametiInspektoriEpost, "")</f>
        <v/>
      </c>
      <c r="AI66" s="6" t="b">
        <f>IFERROR(SUMPRODUCT(--($B66:$X66&lt;&gt;""))&lt;&gt;SUMPRODUCT(--(Kontroll!$B$2:$X$2&lt;&gt;"")),TRUE)</f>
        <v>0</v>
      </c>
      <c r="AJ66" s="6" t="b">
        <f>IFERROR(SUMPRODUCT(--($C66:$N66&lt;&gt;""))&lt;&gt;SUMPRODUCT(--(Kontroll!$C$2:$N$2&lt;&gt;"")),TRUE)</f>
        <v>0</v>
      </c>
      <c r="AK66" s="6" t="b">
        <f t="shared" si="3"/>
        <v>0</v>
      </c>
      <c r="AL66" s="6">
        <f ca="1">COUNTIF(Andmekvaliteet!$B66:$X66, "=-2")</f>
        <v>0</v>
      </c>
      <c r="AM66" s="6" t="str">
        <f>IF($AI66, COUNTIF(Andmekvaliteet!$B66:$X66, "&lt;=-2") &lt;= 0, "")</f>
        <v/>
      </c>
      <c r="AN66" s="6" t="str">
        <f>IF($AI66, COUNTIF(Andmekvaliteet!$B66:$X66, "&lt;=-1") &lt;= 0, "")</f>
        <v/>
      </c>
    </row>
    <row r="67" spans="1:40" x14ac:dyDescent="0.35">
      <c r="A67" s="2" t="str">
        <f t="shared" ref="A67:A130" si="4">IF(AI67,IF(AL67&gt;0, "Kokku " &amp; AL67 &amp; " viga!", IF(AN67 = TRUE, AN$1, IF(AM67 = TRUE, AM$1, "Puudulik"))),"")</f>
        <v/>
      </c>
      <c r="B67" s="29" t="str">
        <f>IF(AND($AJ67, AndmeteEsitamiseKP&lt;&gt;Kontroll!$B$3), AndmeteEsitamiseKP, "")</f>
        <v/>
      </c>
      <c r="O67" s="35" t="str">
        <f>IF(AND($AJ67, AsutuseNimi&lt;&gt;Kontroll!$O$3), AsutuseNimi, "")</f>
        <v/>
      </c>
      <c r="P67" s="35" t="str">
        <f>IF(AND($AJ67, AsutuseAadress&lt;&gt;Kontroll!$P$3), AsutuseAadress, "")</f>
        <v/>
      </c>
      <c r="Q67" s="36" t="str">
        <f>IF(AND($AJ67, AsutuseRyhm&lt;&gt;Kontroll!$Q$3), AsutuseRyhm, "")</f>
        <v/>
      </c>
      <c r="S67" s="38" t="str">
        <f>IF(AND($AJ67, KokkupuuteKp&lt;&gt;Kontroll!$S$3), KokkupuuteKp, "")</f>
        <v/>
      </c>
      <c r="T67" s="134" t="str">
        <f t="shared" ref="T67:T130" si="5">IF(AND($S67&lt;&gt;"", NOT(ISERROR(DATE(YEAR($S67), MONTH($S67), DAY($S67)))) ), $S67 + 1, "")</f>
        <v/>
      </c>
      <c r="U67" s="135" t="str">
        <f t="shared" ref="U67:U130" si="6">IF(AND($S67&lt;&gt;"", NOT(ISERROR(DATE(YEAR($S67), MONTH($S67), DAY($S67)))) ), $S67 + 10, "")</f>
        <v/>
      </c>
      <c r="V67" s="40" t="str">
        <f>IF(AND($AJ67, SeotudHaigeEesnimi&lt;&gt;Kontroll!$V$3), SeotudHaigeEesnimi, "")</f>
        <v/>
      </c>
      <c r="W67" s="36" t="str">
        <f>IF(AND($AJ67, SeotudHaigePerenimi&lt;&gt;Kontroll!$W$3), SeotudHaigePerenimi, "")</f>
        <v/>
      </c>
      <c r="X67" s="168" t="str">
        <f>IF(AND($AJ67, SeotudHaigeIsikukood&lt;&gt;Kontroll!$X$3), SeotudHaigeIsikukood, "")</f>
        <v/>
      </c>
      <c r="Z67" s="3" t="str">
        <f>IF(AND($AJ67, AndmeteEsitajaNimi&lt;&gt;Kontroll!$Z$3), AndmeteEsitajaNimi, "")</f>
        <v/>
      </c>
      <c r="AA67" s="3" t="str">
        <f>IF(AND($AJ67, AndmeteEsitajaEpost&lt;&gt;Kontroll!$AA$3), AndmeteEsitajaEpost, "")</f>
        <v/>
      </c>
      <c r="AB67" s="3" t="str">
        <f>IF(AND($AJ67, AndmeteEsitajaTelefon&lt;&gt;Kontroll!$AB$3), AndmeteEsitajaTelefon, "")</f>
        <v/>
      </c>
      <c r="AC67" s="3" t="str">
        <f>IF(AND($AJ67, TerviseametiRegioon&lt;&gt;Kontroll!$AC$3), TerviseametiRegioon, "")</f>
        <v/>
      </c>
      <c r="AD67" s="3" t="str">
        <f>IF(AND($AJ67, TerviseametiInspektor&lt;&gt;Kontroll!$AD$3), TerviseametiInspektor, "")</f>
        <v/>
      </c>
      <c r="AE67" s="3" t="str">
        <f>IF(AND($AJ67, TerviseametiInspektoriIsikukood&lt;&gt;Kontroll!$AE$3), TerviseametiInspektoriIsikukood, "")</f>
        <v/>
      </c>
      <c r="AF67" s="3" t="str">
        <f>IF(AND($AJ67, TerviseametiInspektoriEpost&lt;&gt;Kontroll!$AF$3), TerviseametiInspektoriEpost, "")</f>
        <v/>
      </c>
      <c r="AI67" s="6" t="b">
        <f>IFERROR(SUMPRODUCT(--($B67:$X67&lt;&gt;""))&lt;&gt;SUMPRODUCT(--(Kontroll!$B$2:$X$2&lt;&gt;"")),TRUE)</f>
        <v>0</v>
      </c>
      <c r="AJ67" s="6" t="b">
        <f>IFERROR(SUMPRODUCT(--($C67:$N67&lt;&gt;""))&lt;&gt;SUMPRODUCT(--(Kontroll!$C$2:$N$2&lt;&gt;"")),TRUE)</f>
        <v>0</v>
      </c>
      <c r="AK67" s="6" t="b">
        <f t="shared" ref="AK67:AK130" si="7">IFERROR(AND(AI67,OR(SUMPRODUCT(--($J67:$N67&lt;&gt;""))&lt;&gt;0,AND($I67&lt;&gt;"Lähikontaktne",$I67&lt;&gt;""))),FALSE)</f>
        <v>0</v>
      </c>
      <c r="AL67" s="6">
        <f ca="1">COUNTIF(Andmekvaliteet!$B67:$X67, "=-2")</f>
        <v>0</v>
      </c>
      <c r="AM67" s="6" t="str">
        <f>IF($AI67, COUNTIF(Andmekvaliteet!$B67:$X67, "&lt;=-2") &lt;= 0, "")</f>
        <v/>
      </c>
      <c r="AN67" s="6" t="str">
        <f>IF($AI67, COUNTIF(Andmekvaliteet!$B67:$X67, "&lt;=-1") &lt;= 0, "")</f>
        <v/>
      </c>
    </row>
    <row r="68" spans="1:40" x14ac:dyDescent="0.35">
      <c r="A68" s="2" t="str">
        <f t="shared" si="4"/>
        <v/>
      </c>
      <c r="B68" s="29" t="str">
        <f>IF(AND($AJ68, AndmeteEsitamiseKP&lt;&gt;Kontroll!$B$3), AndmeteEsitamiseKP, "")</f>
        <v/>
      </c>
      <c r="O68" s="35" t="str">
        <f>IF(AND($AJ68, AsutuseNimi&lt;&gt;Kontroll!$O$3), AsutuseNimi, "")</f>
        <v/>
      </c>
      <c r="P68" s="35" t="str">
        <f>IF(AND($AJ68, AsutuseAadress&lt;&gt;Kontroll!$P$3), AsutuseAadress, "")</f>
        <v/>
      </c>
      <c r="Q68" s="36" t="str">
        <f>IF(AND($AJ68, AsutuseRyhm&lt;&gt;Kontroll!$Q$3), AsutuseRyhm, "")</f>
        <v/>
      </c>
      <c r="S68" s="38" t="str">
        <f>IF(AND($AJ68, KokkupuuteKp&lt;&gt;Kontroll!$S$3), KokkupuuteKp, "")</f>
        <v/>
      </c>
      <c r="T68" s="134" t="str">
        <f t="shared" si="5"/>
        <v/>
      </c>
      <c r="U68" s="135" t="str">
        <f t="shared" si="6"/>
        <v/>
      </c>
      <c r="V68" s="40" t="str">
        <f>IF(AND($AJ68, SeotudHaigeEesnimi&lt;&gt;Kontroll!$V$3), SeotudHaigeEesnimi, "")</f>
        <v/>
      </c>
      <c r="W68" s="36" t="str">
        <f>IF(AND($AJ68, SeotudHaigePerenimi&lt;&gt;Kontroll!$W$3), SeotudHaigePerenimi, "")</f>
        <v/>
      </c>
      <c r="X68" s="168" t="str">
        <f>IF(AND($AJ68, SeotudHaigeIsikukood&lt;&gt;Kontroll!$X$3), SeotudHaigeIsikukood, "")</f>
        <v/>
      </c>
      <c r="Z68" s="3" t="str">
        <f>IF(AND($AJ68, AndmeteEsitajaNimi&lt;&gt;Kontroll!$Z$3), AndmeteEsitajaNimi, "")</f>
        <v/>
      </c>
      <c r="AA68" s="3" t="str">
        <f>IF(AND($AJ68, AndmeteEsitajaEpost&lt;&gt;Kontroll!$AA$3), AndmeteEsitajaEpost, "")</f>
        <v/>
      </c>
      <c r="AB68" s="3" t="str">
        <f>IF(AND($AJ68, AndmeteEsitajaTelefon&lt;&gt;Kontroll!$AB$3), AndmeteEsitajaTelefon, "")</f>
        <v/>
      </c>
      <c r="AC68" s="3" t="str">
        <f>IF(AND($AJ68, TerviseametiRegioon&lt;&gt;Kontroll!$AC$3), TerviseametiRegioon, "")</f>
        <v/>
      </c>
      <c r="AD68" s="3" t="str">
        <f>IF(AND($AJ68, TerviseametiInspektor&lt;&gt;Kontroll!$AD$3), TerviseametiInspektor, "")</f>
        <v/>
      </c>
      <c r="AE68" s="3" t="str">
        <f>IF(AND($AJ68, TerviseametiInspektoriIsikukood&lt;&gt;Kontroll!$AE$3), TerviseametiInspektoriIsikukood, "")</f>
        <v/>
      </c>
      <c r="AF68" s="3" t="str">
        <f>IF(AND($AJ68, TerviseametiInspektoriEpost&lt;&gt;Kontroll!$AF$3), TerviseametiInspektoriEpost, "")</f>
        <v/>
      </c>
      <c r="AI68" s="6" t="b">
        <f>IFERROR(SUMPRODUCT(--($B68:$X68&lt;&gt;""))&lt;&gt;SUMPRODUCT(--(Kontroll!$B$2:$X$2&lt;&gt;"")),TRUE)</f>
        <v>0</v>
      </c>
      <c r="AJ68" s="6" t="b">
        <f>IFERROR(SUMPRODUCT(--($C68:$N68&lt;&gt;""))&lt;&gt;SUMPRODUCT(--(Kontroll!$C$2:$N$2&lt;&gt;"")),TRUE)</f>
        <v>0</v>
      </c>
      <c r="AK68" s="6" t="b">
        <f t="shared" si="7"/>
        <v>0</v>
      </c>
      <c r="AL68" s="6">
        <f ca="1">COUNTIF(Andmekvaliteet!$B68:$X68, "=-2")</f>
        <v>0</v>
      </c>
      <c r="AM68" s="6" t="str">
        <f>IF($AI68, COUNTIF(Andmekvaliteet!$B68:$X68, "&lt;=-2") &lt;= 0, "")</f>
        <v/>
      </c>
      <c r="AN68" s="6" t="str">
        <f>IF($AI68, COUNTIF(Andmekvaliteet!$B68:$X68, "&lt;=-1") &lt;= 0, "")</f>
        <v/>
      </c>
    </row>
    <row r="69" spans="1:40" x14ac:dyDescent="0.35">
      <c r="A69" s="2" t="str">
        <f t="shared" si="4"/>
        <v/>
      </c>
      <c r="B69" s="29" t="str">
        <f>IF(AND($AJ69, AndmeteEsitamiseKP&lt;&gt;Kontroll!$B$3), AndmeteEsitamiseKP, "")</f>
        <v/>
      </c>
      <c r="O69" s="35" t="str">
        <f>IF(AND($AJ69, AsutuseNimi&lt;&gt;Kontroll!$O$3), AsutuseNimi, "")</f>
        <v/>
      </c>
      <c r="P69" s="35" t="str">
        <f>IF(AND($AJ69, AsutuseAadress&lt;&gt;Kontroll!$P$3), AsutuseAadress, "")</f>
        <v/>
      </c>
      <c r="Q69" s="36" t="str">
        <f>IF(AND($AJ69, AsutuseRyhm&lt;&gt;Kontroll!$Q$3), AsutuseRyhm, "")</f>
        <v/>
      </c>
      <c r="S69" s="38" t="str">
        <f>IF(AND($AJ69, KokkupuuteKp&lt;&gt;Kontroll!$S$3), KokkupuuteKp, "")</f>
        <v/>
      </c>
      <c r="T69" s="134" t="str">
        <f t="shared" si="5"/>
        <v/>
      </c>
      <c r="U69" s="135" t="str">
        <f t="shared" si="6"/>
        <v/>
      </c>
      <c r="V69" s="40" t="str">
        <f>IF(AND($AJ69, SeotudHaigeEesnimi&lt;&gt;Kontroll!$V$3), SeotudHaigeEesnimi, "")</f>
        <v/>
      </c>
      <c r="W69" s="36" t="str">
        <f>IF(AND($AJ69, SeotudHaigePerenimi&lt;&gt;Kontroll!$W$3), SeotudHaigePerenimi, "")</f>
        <v/>
      </c>
      <c r="X69" s="168" t="str">
        <f>IF(AND($AJ69, SeotudHaigeIsikukood&lt;&gt;Kontroll!$X$3), SeotudHaigeIsikukood, "")</f>
        <v/>
      </c>
      <c r="Z69" s="3" t="str">
        <f>IF(AND($AJ69, AndmeteEsitajaNimi&lt;&gt;Kontroll!$Z$3), AndmeteEsitajaNimi, "")</f>
        <v/>
      </c>
      <c r="AA69" s="3" t="str">
        <f>IF(AND($AJ69, AndmeteEsitajaEpost&lt;&gt;Kontroll!$AA$3), AndmeteEsitajaEpost, "")</f>
        <v/>
      </c>
      <c r="AB69" s="3" t="str">
        <f>IF(AND($AJ69, AndmeteEsitajaTelefon&lt;&gt;Kontroll!$AB$3), AndmeteEsitajaTelefon, "")</f>
        <v/>
      </c>
      <c r="AC69" s="3" t="str">
        <f>IF(AND($AJ69, TerviseametiRegioon&lt;&gt;Kontroll!$AC$3), TerviseametiRegioon, "")</f>
        <v/>
      </c>
      <c r="AD69" s="3" t="str">
        <f>IF(AND($AJ69, TerviseametiInspektor&lt;&gt;Kontroll!$AD$3), TerviseametiInspektor, "")</f>
        <v/>
      </c>
      <c r="AE69" s="3" t="str">
        <f>IF(AND($AJ69, TerviseametiInspektoriIsikukood&lt;&gt;Kontroll!$AE$3), TerviseametiInspektoriIsikukood, "")</f>
        <v/>
      </c>
      <c r="AF69" s="3" t="str">
        <f>IF(AND($AJ69, TerviseametiInspektoriEpost&lt;&gt;Kontroll!$AF$3), TerviseametiInspektoriEpost, "")</f>
        <v/>
      </c>
      <c r="AI69" s="6" t="b">
        <f>IFERROR(SUMPRODUCT(--($B69:$X69&lt;&gt;""))&lt;&gt;SUMPRODUCT(--(Kontroll!$B$2:$X$2&lt;&gt;"")),TRUE)</f>
        <v>0</v>
      </c>
      <c r="AJ69" s="6" t="b">
        <f>IFERROR(SUMPRODUCT(--($C69:$N69&lt;&gt;""))&lt;&gt;SUMPRODUCT(--(Kontroll!$C$2:$N$2&lt;&gt;"")),TRUE)</f>
        <v>0</v>
      </c>
      <c r="AK69" s="6" t="b">
        <f t="shared" si="7"/>
        <v>0</v>
      </c>
      <c r="AL69" s="6">
        <f ca="1">COUNTIF(Andmekvaliteet!$B69:$X69, "=-2")</f>
        <v>0</v>
      </c>
      <c r="AM69" s="6" t="str">
        <f>IF($AI69, COUNTIF(Andmekvaliteet!$B69:$X69, "&lt;=-2") &lt;= 0, "")</f>
        <v/>
      </c>
      <c r="AN69" s="6" t="str">
        <f>IF($AI69, COUNTIF(Andmekvaliteet!$B69:$X69, "&lt;=-1") &lt;= 0, "")</f>
        <v/>
      </c>
    </row>
    <row r="70" spans="1:40" x14ac:dyDescent="0.35">
      <c r="A70" s="2" t="str">
        <f t="shared" si="4"/>
        <v/>
      </c>
      <c r="B70" s="29" t="str">
        <f>IF(AND($AJ70, AndmeteEsitamiseKP&lt;&gt;Kontroll!$B$3), AndmeteEsitamiseKP, "")</f>
        <v/>
      </c>
      <c r="O70" s="35" t="str">
        <f>IF(AND($AJ70, AsutuseNimi&lt;&gt;Kontroll!$O$3), AsutuseNimi, "")</f>
        <v/>
      </c>
      <c r="P70" s="35" t="str">
        <f>IF(AND($AJ70, AsutuseAadress&lt;&gt;Kontroll!$P$3), AsutuseAadress, "")</f>
        <v/>
      </c>
      <c r="Q70" s="36" t="str">
        <f>IF(AND($AJ70, AsutuseRyhm&lt;&gt;Kontroll!$Q$3), AsutuseRyhm, "")</f>
        <v/>
      </c>
      <c r="S70" s="38" t="str">
        <f>IF(AND($AJ70, KokkupuuteKp&lt;&gt;Kontroll!$S$3), KokkupuuteKp, "")</f>
        <v/>
      </c>
      <c r="T70" s="134" t="str">
        <f t="shared" si="5"/>
        <v/>
      </c>
      <c r="U70" s="135" t="str">
        <f t="shared" si="6"/>
        <v/>
      </c>
      <c r="V70" s="40" t="str">
        <f>IF(AND($AJ70, SeotudHaigeEesnimi&lt;&gt;Kontroll!$V$3), SeotudHaigeEesnimi, "")</f>
        <v/>
      </c>
      <c r="W70" s="36" t="str">
        <f>IF(AND($AJ70, SeotudHaigePerenimi&lt;&gt;Kontroll!$W$3), SeotudHaigePerenimi, "")</f>
        <v/>
      </c>
      <c r="X70" s="168" t="str">
        <f>IF(AND($AJ70, SeotudHaigeIsikukood&lt;&gt;Kontroll!$X$3), SeotudHaigeIsikukood, "")</f>
        <v/>
      </c>
      <c r="Z70" s="3" t="str">
        <f>IF(AND($AJ70, AndmeteEsitajaNimi&lt;&gt;Kontroll!$Z$3), AndmeteEsitajaNimi, "")</f>
        <v/>
      </c>
      <c r="AA70" s="3" t="str">
        <f>IF(AND($AJ70, AndmeteEsitajaEpost&lt;&gt;Kontroll!$AA$3), AndmeteEsitajaEpost, "")</f>
        <v/>
      </c>
      <c r="AB70" s="3" t="str">
        <f>IF(AND($AJ70, AndmeteEsitajaTelefon&lt;&gt;Kontroll!$AB$3), AndmeteEsitajaTelefon, "")</f>
        <v/>
      </c>
      <c r="AC70" s="3" t="str">
        <f>IF(AND($AJ70, TerviseametiRegioon&lt;&gt;Kontroll!$AC$3), TerviseametiRegioon, "")</f>
        <v/>
      </c>
      <c r="AD70" s="3" t="str">
        <f>IF(AND($AJ70, TerviseametiInspektor&lt;&gt;Kontroll!$AD$3), TerviseametiInspektor, "")</f>
        <v/>
      </c>
      <c r="AE70" s="3" t="str">
        <f>IF(AND($AJ70, TerviseametiInspektoriIsikukood&lt;&gt;Kontroll!$AE$3), TerviseametiInspektoriIsikukood, "")</f>
        <v/>
      </c>
      <c r="AF70" s="3" t="str">
        <f>IF(AND($AJ70, TerviseametiInspektoriEpost&lt;&gt;Kontroll!$AF$3), TerviseametiInspektoriEpost, "")</f>
        <v/>
      </c>
      <c r="AI70" s="6" t="b">
        <f>IFERROR(SUMPRODUCT(--($B70:$X70&lt;&gt;""))&lt;&gt;SUMPRODUCT(--(Kontroll!$B$2:$X$2&lt;&gt;"")),TRUE)</f>
        <v>0</v>
      </c>
      <c r="AJ70" s="6" t="b">
        <f>IFERROR(SUMPRODUCT(--($C70:$N70&lt;&gt;""))&lt;&gt;SUMPRODUCT(--(Kontroll!$C$2:$N$2&lt;&gt;"")),TRUE)</f>
        <v>0</v>
      </c>
      <c r="AK70" s="6" t="b">
        <f t="shared" si="7"/>
        <v>0</v>
      </c>
      <c r="AL70" s="6">
        <f ca="1">COUNTIF(Andmekvaliteet!$B70:$X70, "=-2")</f>
        <v>0</v>
      </c>
      <c r="AM70" s="6" t="str">
        <f>IF($AI70, COUNTIF(Andmekvaliteet!$B70:$X70, "&lt;=-2") &lt;= 0, "")</f>
        <v/>
      </c>
      <c r="AN70" s="6" t="str">
        <f>IF($AI70, COUNTIF(Andmekvaliteet!$B70:$X70, "&lt;=-1") &lt;= 0, "")</f>
        <v/>
      </c>
    </row>
    <row r="71" spans="1:40" x14ac:dyDescent="0.35">
      <c r="A71" s="2" t="str">
        <f t="shared" si="4"/>
        <v/>
      </c>
      <c r="B71" s="29" t="str">
        <f>IF(AND($AJ71, AndmeteEsitamiseKP&lt;&gt;Kontroll!$B$3), AndmeteEsitamiseKP, "")</f>
        <v/>
      </c>
      <c r="O71" s="35" t="str">
        <f>IF(AND($AJ71, AsutuseNimi&lt;&gt;Kontroll!$O$3), AsutuseNimi, "")</f>
        <v/>
      </c>
      <c r="P71" s="35" t="str">
        <f>IF(AND($AJ71, AsutuseAadress&lt;&gt;Kontroll!$P$3), AsutuseAadress, "")</f>
        <v/>
      </c>
      <c r="Q71" s="36" t="str">
        <f>IF(AND($AJ71, AsutuseRyhm&lt;&gt;Kontroll!$Q$3), AsutuseRyhm, "")</f>
        <v/>
      </c>
      <c r="S71" s="38" t="str">
        <f>IF(AND($AJ71, KokkupuuteKp&lt;&gt;Kontroll!$S$3), KokkupuuteKp, "")</f>
        <v/>
      </c>
      <c r="T71" s="134" t="str">
        <f t="shared" si="5"/>
        <v/>
      </c>
      <c r="U71" s="135" t="str">
        <f t="shared" si="6"/>
        <v/>
      </c>
      <c r="V71" s="40" t="str">
        <f>IF(AND($AJ71, SeotudHaigeEesnimi&lt;&gt;Kontroll!$V$3), SeotudHaigeEesnimi, "")</f>
        <v/>
      </c>
      <c r="W71" s="36" t="str">
        <f>IF(AND($AJ71, SeotudHaigePerenimi&lt;&gt;Kontroll!$W$3), SeotudHaigePerenimi, "")</f>
        <v/>
      </c>
      <c r="X71" s="168" t="str">
        <f>IF(AND($AJ71, SeotudHaigeIsikukood&lt;&gt;Kontroll!$X$3), SeotudHaigeIsikukood, "")</f>
        <v/>
      </c>
      <c r="Z71" s="3" t="str">
        <f>IF(AND($AJ71, AndmeteEsitajaNimi&lt;&gt;Kontroll!$Z$3), AndmeteEsitajaNimi, "")</f>
        <v/>
      </c>
      <c r="AA71" s="3" t="str">
        <f>IF(AND($AJ71, AndmeteEsitajaEpost&lt;&gt;Kontroll!$AA$3), AndmeteEsitajaEpost, "")</f>
        <v/>
      </c>
      <c r="AB71" s="3" t="str">
        <f>IF(AND($AJ71, AndmeteEsitajaTelefon&lt;&gt;Kontroll!$AB$3), AndmeteEsitajaTelefon, "")</f>
        <v/>
      </c>
      <c r="AC71" s="3" t="str">
        <f>IF(AND($AJ71, TerviseametiRegioon&lt;&gt;Kontroll!$AC$3), TerviseametiRegioon, "")</f>
        <v/>
      </c>
      <c r="AD71" s="3" t="str">
        <f>IF(AND($AJ71, TerviseametiInspektor&lt;&gt;Kontroll!$AD$3), TerviseametiInspektor, "")</f>
        <v/>
      </c>
      <c r="AE71" s="3" t="str">
        <f>IF(AND($AJ71, TerviseametiInspektoriIsikukood&lt;&gt;Kontroll!$AE$3), TerviseametiInspektoriIsikukood, "")</f>
        <v/>
      </c>
      <c r="AF71" s="3" t="str">
        <f>IF(AND($AJ71, TerviseametiInspektoriEpost&lt;&gt;Kontroll!$AF$3), TerviseametiInspektoriEpost, "")</f>
        <v/>
      </c>
      <c r="AI71" s="6" t="b">
        <f>IFERROR(SUMPRODUCT(--($B71:$X71&lt;&gt;""))&lt;&gt;SUMPRODUCT(--(Kontroll!$B$2:$X$2&lt;&gt;"")),TRUE)</f>
        <v>0</v>
      </c>
      <c r="AJ71" s="6" t="b">
        <f>IFERROR(SUMPRODUCT(--($C71:$N71&lt;&gt;""))&lt;&gt;SUMPRODUCT(--(Kontroll!$C$2:$N$2&lt;&gt;"")),TRUE)</f>
        <v>0</v>
      </c>
      <c r="AK71" s="6" t="b">
        <f t="shared" si="7"/>
        <v>0</v>
      </c>
      <c r="AL71" s="6">
        <f ca="1">COUNTIF(Andmekvaliteet!$B71:$X71, "=-2")</f>
        <v>0</v>
      </c>
      <c r="AM71" s="6" t="str">
        <f>IF($AI71, COUNTIF(Andmekvaliteet!$B71:$X71, "&lt;=-2") &lt;= 0, "")</f>
        <v/>
      </c>
      <c r="AN71" s="6" t="str">
        <f>IF($AI71, COUNTIF(Andmekvaliteet!$B71:$X71, "&lt;=-1") &lt;= 0, "")</f>
        <v/>
      </c>
    </row>
    <row r="72" spans="1:40" x14ac:dyDescent="0.35">
      <c r="A72" s="2" t="str">
        <f t="shared" si="4"/>
        <v/>
      </c>
      <c r="B72" s="29" t="str">
        <f>IF(AND($AJ72, AndmeteEsitamiseKP&lt;&gt;Kontroll!$B$3), AndmeteEsitamiseKP, "")</f>
        <v/>
      </c>
      <c r="O72" s="35" t="str">
        <f>IF(AND($AJ72, AsutuseNimi&lt;&gt;Kontroll!$O$3), AsutuseNimi, "")</f>
        <v/>
      </c>
      <c r="P72" s="35" t="str">
        <f>IF(AND($AJ72, AsutuseAadress&lt;&gt;Kontroll!$P$3), AsutuseAadress, "")</f>
        <v/>
      </c>
      <c r="Q72" s="36" t="str">
        <f>IF(AND($AJ72, AsutuseRyhm&lt;&gt;Kontroll!$Q$3), AsutuseRyhm, "")</f>
        <v/>
      </c>
      <c r="S72" s="38" t="str">
        <f>IF(AND($AJ72, KokkupuuteKp&lt;&gt;Kontroll!$S$3), KokkupuuteKp, "")</f>
        <v/>
      </c>
      <c r="T72" s="134" t="str">
        <f t="shared" si="5"/>
        <v/>
      </c>
      <c r="U72" s="135" t="str">
        <f t="shared" si="6"/>
        <v/>
      </c>
      <c r="V72" s="40" t="str">
        <f>IF(AND($AJ72, SeotudHaigeEesnimi&lt;&gt;Kontroll!$V$3), SeotudHaigeEesnimi, "")</f>
        <v/>
      </c>
      <c r="W72" s="36" t="str">
        <f>IF(AND($AJ72, SeotudHaigePerenimi&lt;&gt;Kontroll!$W$3), SeotudHaigePerenimi, "")</f>
        <v/>
      </c>
      <c r="X72" s="168" t="str">
        <f>IF(AND($AJ72, SeotudHaigeIsikukood&lt;&gt;Kontroll!$X$3), SeotudHaigeIsikukood, "")</f>
        <v/>
      </c>
      <c r="Z72" s="3" t="str">
        <f>IF(AND($AJ72, AndmeteEsitajaNimi&lt;&gt;Kontroll!$Z$3), AndmeteEsitajaNimi, "")</f>
        <v/>
      </c>
      <c r="AA72" s="3" t="str">
        <f>IF(AND($AJ72, AndmeteEsitajaEpost&lt;&gt;Kontroll!$AA$3), AndmeteEsitajaEpost, "")</f>
        <v/>
      </c>
      <c r="AB72" s="3" t="str">
        <f>IF(AND($AJ72, AndmeteEsitajaTelefon&lt;&gt;Kontroll!$AB$3), AndmeteEsitajaTelefon, "")</f>
        <v/>
      </c>
      <c r="AC72" s="3" t="str">
        <f>IF(AND($AJ72, TerviseametiRegioon&lt;&gt;Kontroll!$AC$3), TerviseametiRegioon, "")</f>
        <v/>
      </c>
      <c r="AD72" s="3" t="str">
        <f>IF(AND($AJ72, TerviseametiInspektor&lt;&gt;Kontroll!$AD$3), TerviseametiInspektor, "")</f>
        <v/>
      </c>
      <c r="AE72" s="3" t="str">
        <f>IF(AND($AJ72, TerviseametiInspektoriIsikukood&lt;&gt;Kontroll!$AE$3), TerviseametiInspektoriIsikukood, "")</f>
        <v/>
      </c>
      <c r="AF72" s="3" t="str">
        <f>IF(AND($AJ72, TerviseametiInspektoriEpost&lt;&gt;Kontroll!$AF$3), TerviseametiInspektoriEpost, "")</f>
        <v/>
      </c>
      <c r="AI72" s="6" t="b">
        <f>IFERROR(SUMPRODUCT(--($B72:$X72&lt;&gt;""))&lt;&gt;SUMPRODUCT(--(Kontroll!$B$2:$X$2&lt;&gt;"")),TRUE)</f>
        <v>0</v>
      </c>
      <c r="AJ72" s="6" t="b">
        <f>IFERROR(SUMPRODUCT(--($C72:$N72&lt;&gt;""))&lt;&gt;SUMPRODUCT(--(Kontroll!$C$2:$N$2&lt;&gt;"")),TRUE)</f>
        <v>0</v>
      </c>
      <c r="AK72" s="6" t="b">
        <f t="shared" si="7"/>
        <v>0</v>
      </c>
      <c r="AL72" s="6">
        <f ca="1">COUNTIF(Andmekvaliteet!$B72:$X72, "=-2")</f>
        <v>0</v>
      </c>
      <c r="AM72" s="6" t="str">
        <f>IF($AI72, COUNTIF(Andmekvaliteet!$B72:$X72, "&lt;=-2") &lt;= 0, "")</f>
        <v/>
      </c>
      <c r="AN72" s="6" t="str">
        <f>IF($AI72, COUNTIF(Andmekvaliteet!$B72:$X72, "&lt;=-1") &lt;= 0, "")</f>
        <v/>
      </c>
    </row>
    <row r="73" spans="1:40" x14ac:dyDescent="0.35">
      <c r="A73" s="2" t="str">
        <f t="shared" si="4"/>
        <v/>
      </c>
      <c r="B73" s="29" t="str">
        <f>IF(AND($AJ73, AndmeteEsitamiseKP&lt;&gt;Kontroll!$B$3), AndmeteEsitamiseKP, "")</f>
        <v/>
      </c>
      <c r="O73" s="35" t="str">
        <f>IF(AND($AJ73, AsutuseNimi&lt;&gt;Kontroll!$O$3), AsutuseNimi, "")</f>
        <v/>
      </c>
      <c r="P73" s="35" t="str">
        <f>IF(AND($AJ73, AsutuseAadress&lt;&gt;Kontroll!$P$3), AsutuseAadress, "")</f>
        <v/>
      </c>
      <c r="Q73" s="36" t="str">
        <f>IF(AND($AJ73, AsutuseRyhm&lt;&gt;Kontroll!$Q$3), AsutuseRyhm, "")</f>
        <v/>
      </c>
      <c r="S73" s="38" t="str">
        <f>IF(AND($AJ73, KokkupuuteKp&lt;&gt;Kontroll!$S$3), KokkupuuteKp, "")</f>
        <v/>
      </c>
      <c r="T73" s="134" t="str">
        <f t="shared" si="5"/>
        <v/>
      </c>
      <c r="U73" s="135" t="str">
        <f t="shared" si="6"/>
        <v/>
      </c>
      <c r="V73" s="40" t="str">
        <f>IF(AND($AJ73, SeotudHaigeEesnimi&lt;&gt;Kontroll!$V$3), SeotudHaigeEesnimi, "")</f>
        <v/>
      </c>
      <c r="W73" s="36" t="str">
        <f>IF(AND($AJ73, SeotudHaigePerenimi&lt;&gt;Kontroll!$W$3), SeotudHaigePerenimi, "")</f>
        <v/>
      </c>
      <c r="X73" s="168" t="str">
        <f>IF(AND($AJ73, SeotudHaigeIsikukood&lt;&gt;Kontroll!$X$3), SeotudHaigeIsikukood, "")</f>
        <v/>
      </c>
      <c r="Z73" s="3" t="str">
        <f>IF(AND($AJ73, AndmeteEsitajaNimi&lt;&gt;Kontroll!$Z$3), AndmeteEsitajaNimi, "")</f>
        <v/>
      </c>
      <c r="AA73" s="3" t="str">
        <f>IF(AND($AJ73, AndmeteEsitajaEpost&lt;&gt;Kontroll!$AA$3), AndmeteEsitajaEpost, "")</f>
        <v/>
      </c>
      <c r="AB73" s="3" t="str">
        <f>IF(AND($AJ73, AndmeteEsitajaTelefon&lt;&gt;Kontroll!$AB$3), AndmeteEsitajaTelefon, "")</f>
        <v/>
      </c>
      <c r="AC73" s="3" t="str">
        <f>IF(AND($AJ73, TerviseametiRegioon&lt;&gt;Kontroll!$AC$3), TerviseametiRegioon, "")</f>
        <v/>
      </c>
      <c r="AD73" s="3" t="str">
        <f>IF(AND($AJ73, TerviseametiInspektor&lt;&gt;Kontroll!$AD$3), TerviseametiInspektor, "")</f>
        <v/>
      </c>
      <c r="AE73" s="3" t="str">
        <f>IF(AND($AJ73, TerviseametiInspektoriIsikukood&lt;&gt;Kontroll!$AE$3), TerviseametiInspektoriIsikukood, "")</f>
        <v/>
      </c>
      <c r="AF73" s="3" t="str">
        <f>IF(AND($AJ73, TerviseametiInspektoriEpost&lt;&gt;Kontroll!$AF$3), TerviseametiInspektoriEpost, "")</f>
        <v/>
      </c>
      <c r="AI73" s="6" t="b">
        <f>IFERROR(SUMPRODUCT(--($B73:$X73&lt;&gt;""))&lt;&gt;SUMPRODUCT(--(Kontroll!$B$2:$X$2&lt;&gt;"")),TRUE)</f>
        <v>0</v>
      </c>
      <c r="AJ73" s="6" t="b">
        <f>IFERROR(SUMPRODUCT(--($C73:$N73&lt;&gt;""))&lt;&gt;SUMPRODUCT(--(Kontroll!$C$2:$N$2&lt;&gt;"")),TRUE)</f>
        <v>0</v>
      </c>
      <c r="AK73" s="6" t="b">
        <f t="shared" si="7"/>
        <v>0</v>
      </c>
      <c r="AL73" s="6">
        <f ca="1">COUNTIF(Andmekvaliteet!$B73:$X73, "=-2")</f>
        <v>0</v>
      </c>
      <c r="AM73" s="6" t="str">
        <f>IF($AI73, COUNTIF(Andmekvaliteet!$B73:$X73, "&lt;=-2") &lt;= 0, "")</f>
        <v/>
      </c>
      <c r="AN73" s="6" t="str">
        <f>IF($AI73, COUNTIF(Andmekvaliteet!$B73:$X73, "&lt;=-1") &lt;= 0, "")</f>
        <v/>
      </c>
    </row>
    <row r="74" spans="1:40" x14ac:dyDescent="0.35">
      <c r="A74" s="2" t="str">
        <f t="shared" si="4"/>
        <v/>
      </c>
      <c r="B74" s="29" t="str">
        <f>IF(AND($AJ74, AndmeteEsitamiseKP&lt;&gt;Kontroll!$B$3), AndmeteEsitamiseKP, "")</f>
        <v/>
      </c>
      <c r="O74" s="35" t="str">
        <f>IF(AND($AJ74, AsutuseNimi&lt;&gt;Kontroll!$O$3), AsutuseNimi, "")</f>
        <v/>
      </c>
      <c r="P74" s="35" t="str">
        <f>IF(AND($AJ74, AsutuseAadress&lt;&gt;Kontroll!$P$3), AsutuseAadress, "")</f>
        <v/>
      </c>
      <c r="Q74" s="36" t="str">
        <f>IF(AND($AJ74, AsutuseRyhm&lt;&gt;Kontroll!$Q$3), AsutuseRyhm, "")</f>
        <v/>
      </c>
      <c r="S74" s="38" t="str">
        <f>IF(AND($AJ74, KokkupuuteKp&lt;&gt;Kontroll!$S$3), KokkupuuteKp, "")</f>
        <v/>
      </c>
      <c r="T74" s="134" t="str">
        <f t="shared" si="5"/>
        <v/>
      </c>
      <c r="U74" s="135" t="str">
        <f t="shared" si="6"/>
        <v/>
      </c>
      <c r="V74" s="40" t="str">
        <f>IF(AND($AJ74, SeotudHaigeEesnimi&lt;&gt;Kontroll!$V$3), SeotudHaigeEesnimi, "")</f>
        <v/>
      </c>
      <c r="W74" s="36" t="str">
        <f>IF(AND($AJ74, SeotudHaigePerenimi&lt;&gt;Kontroll!$W$3), SeotudHaigePerenimi, "")</f>
        <v/>
      </c>
      <c r="X74" s="168" t="str">
        <f>IF(AND($AJ74, SeotudHaigeIsikukood&lt;&gt;Kontroll!$X$3), SeotudHaigeIsikukood, "")</f>
        <v/>
      </c>
      <c r="Z74" s="3" t="str">
        <f>IF(AND($AJ74, AndmeteEsitajaNimi&lt;&gt;Kontroll!$Z$3), AndmeteEsitajaNimi, "")</f>
        <v/>
      </c>
      <c r="AA74" s="3" t="str">
        <f>IF(AND($AJ74, AndmeteEsitajaEpost&lt;&gt;Kontroll!$AA$3), AndmeteEsitajaEpost, "")</f>
        <v/>
      </c>
      <c r="AB74" s="3" t="str">
        <f>IF(AND($AJ74, AndmeteEsitajaTelefon&lt;&gt;Kontroll!$AB$3), AndmeteEsitajaTelefon, "")</f>
        <v/>
      </c>
      <c r="AC74" s="3" t="str">
        <f>IF(AND($AJ74, TerviseametiRegioon&lt;&gt;Kontroll!$AC$3), TerviseametiRegioon, "")</f>
        <v/>
      </c>
      <c r="AD74" s="3" t="str">
        <f>IF(AND($AJ74, TerviseametiInspektor&lt;&gt;Kontroll!$AD$3), TerviseametiInspektor, "")</f>
        <v/>
      </c>
      <c r="AE74" s="3" t="str">
        <f>IF(AND($AJ74, TerviseametiInspektoriIsikukood&lt;&gt;Kontroll!$AE$3), TerviseametiInspektoriIsikukood, "")</f>
        <v/>
      </c>
      <c r="AF74" s="3" t="str">
        <f>IF(AND($AJ74, TerviseametiInspektoriEpost&lt;&gt;Kontroll!$AF$3), TerviseametiInspektoriEpost, "")</f>
        <v/>
      </c>
      <c r="AI74" s="6" t="b">
        <f>IFERROR(SUMPRODUCT(--($B74:$X74&lt;&gt;""))&lt;&gt;SUMPRODUCT(--(Kontroll!$B$2:$X$2&lt;&gt;"")),TRUE)</f>
        <v>0</v>
      </c>
      <c r="AJ74" s="6" t="b">
        <f>IFERROR(SUMPRODUCT(--($C74:$N74&lt;&gt;""))&lt;&gt;SUMPRODUCT(--(Kontroll!$C$2:$N$2&lt;&gt;"")),TRUE)</f>
        <v>0</v>
      </c>
      <c r="AK74" s="6" t="b">
        <f t="shared" si="7"/>
        <v>0</v>
      </c>
      <c r="AL74" s="6">
        <f ca="1">COUNTIF(Andmekvaliteet!$B74:$X74, "=-2")</f>
        <v>0</v>
      </c>
      <c r="AM74" s="6" t="str">
        <f>IF($AI74, COUNTIF(Andmekvaliteet!$B74:$X74, "&lt;=-2") &lt;= 0, "")</f>
        <v/>
      </c>
      <c r="AN74" s="6" t="str">
        <f>IF($AI74, COUNTIF(Andmekvaliteet!$B74:$X74, "&lt;=-1") &lt;= 0, "")</f>
        <v/>
      </c>
    </row>
    <row r="75" spans="1:40" x14ac:dyDescent="0.35">
      <c r="A75" s="2" t="str">
        <f t="shared" si="4"/>
        <v/>
      </c>
      <c r="B75" s="29" t="str">
        <f>IF(AND($AJ75, AndmeteEsitamiseKP&lt;&gt;Kontroll!$B$3), AndmeteEsitamiseKP, "")</f>
        <v/>
      </c>
      <c r="O75" s="35" t="str">
        <f>IF(AND($AJ75, AsutuseNimi&lt;&gt;Kontroll!$O$3), AsutuseNimi, "")</f>
        <v/>
      </c>
      <c r="P75" s="35" t="str">
        <f>IF(AND($AJ75, AsutuseAadress&lt;&gt;Kontroll!$P$3), AsutuseAadress, "")</f>
        <v/>
      </c>
      <c r="Q75" s="36" t="str">
        <f>IF(AND($AJ75, AsutuseRyhm&lt;&gt;Kontroll!$Q$3), AsutuseRyhm, "")</f>
        <v/>
      </c>
      <c r="S75" s="38" t="str">
        <f>IF(AND($AJ75, KokkupuuteKp&lt;&gt;Kontroll!$S$3), KokkupuuteKp, "")</f>
        <v/>
      </c>
      <c r="T75" s="134" t="str">
        <f t="shared" si="5"/>
        <v/>
      </c>
      <c r="U75" s="135" t="str">
        <f t="shared" si="6"/>
        <v/>
      </c>
      <c r="V75" s="40" t="str">
        <f>IF(AND($AJ75, SeotudHaigeEesnimi&lt;&gt;Kontroll!$V$3), SeotudHaigeEesnimi, "")</f>
        <v/>
      </c>
      <c r="W75" s="36" t="str">
        <f>IF(AND($AJ75, SeotudHaigePerenimi&lt;&gt;Kontroll!$W$3), SeotudHaigePerenimi, "")</f>
        <v/>
      </c>
      <c r="X75" s="168" t="str">
        <f>IF(AND($AJ75, SeotudHaigeIsikukood&lt;&gt;Kontroll!$X$3), SeotudHaigeIsikukood, "")</f>
        <v/>
      </c>
      <c r="Z75" s="3" t="str">
        <f>IF(AND($AJ75, AndmeteEsitajaNimi&lt;&gt;Kontroll!$Z$3), AndmeteEsitajaNimi, "")</f>
        <v/>
      </c>
      <c r="AA75" s="3" t="str">
        <f>IF(AND($AJ75, AndmeteEsitajaEpost&lt;&gt;Kontroll!$AA$3), AndmeteEsitajaEpost, "")</f>
        <v/>
      </c>
      <c r="AB75" s="3" t="str">
        <f>IF(AND($AJ75, AndmeteEsitajaTelefon&lt;&gt;Kontroll!$AB$3), AndmeteEsitajaTelefon, "")</f>
        <v/>
      </c>
      <c r="AC75" s="3" t="str">
        <f>IF(AND($AJ75, TerviseametiRegioon&lt;&gt;Kontroll!$AC$3), TerviseametiRegioon, "")</f>
        <v/>
      </c>
      <c r="AD75" s="3" t="str">
        <f>IF(AND($AJ75, TerviseametiInspektor&lt;&gt;Kontroll!$AD$3), TerviseametiInspektor, "")</f>
        <v/>
      </c>
      <c r="AE75" s="3" t="str">
        <f>IF(AND($AJ75, TerviseametiInspektoriIsikukood&lt;&gt;Kontroll!$AE$3), TerviseametiInspektoriIsikukood, "")</f>
        <v/>
      </c>
      <c r="AF75" s="3" t="str">
        <f>IF(AND($AJ75, TerviseametiInspektoriEpost&lt;&gt;Kontroll!$AF$3), TerviseametiInspektoriEpost, "")</f>
        <v/>
      </c>
      <c r="AI75" s="6" t="b">
        <f>IFERROR(SUMPRODUCT(--($B75:$X75&lt;&gt;""))&lt;&gt;SUMPRODUCT(--(Kontroll!$B$2:$X$2&lt;&gt;"")),TRUE)</f>
        <v>0</v>
      </c>
      <c r="AJ75" s="6" t="b">
        <f>IFERROR(SUMPRODUCT(--($C75:$N75&lt;&gt;""))&lt;&gt;SUMPRODUCT(--(Kontroll!$C$2:$N$2&lt;&gt;"")),TRUE)</f>
        <v>0</v>
      </c>
      <c r="AK75" s="6" t="b">
        <f t="shared" si="7"/>
        <v>0</v>
      </c>
      <c r="AL75" s="6">
        <f ca="1">COUNTIF(Andmekvaliteet!$B75:$X75, "=-2")</f>
        <v>0</v>
      </c>
      <c r="AM75" s="6" t="str">
        <f>IF($AI75, COUNTIF(Andmekvaliteet!$B75:$X75, "&lt;=-2") &lt;= 0, "")</f>
        <v/>
      </c>
      <c r="AN75" s="6" t="str">
        <f>IF($AI75, COUNTIF(Andmekvaliteet!$B75:$X75, "&lt;=-1") &lt;= 0, "")</f>
        <v/>
      </c>
    </row>
    <row r="76" spans="1:40" x14ac:dyDescent="0.35">
      <c r="A76" s="2" t="str">
        <f t="shared" si="4"/>
        <v/>
      </c>
      <c r="B76" s="29" t="str">
        <f>IF(AND($AJ76, AndmeteEsitamiseKP&lt;&gt;Kontroll!$B$3), AndmeteEsitamiseKP, "")</f>
        <v/>
      </c>
      <c r="O76" s="35" t="str">
        <f>IF(AND($AJ76, AsutuseNimi&lt;&gt;Kontroll!$O$3), AsutuseNimi, "")</f>
        <v/>
      </c>
      <c r="P76" s="35" t="str">
        <f>IF(AND($AJ76, AsutuseAadress&lt;&gt;Kontroll!$P$3), AsutuseAadress, "")</f>
        <v/>
      </c>
      <c r="Q76" s="36" t="str">
        <f>IF(AND($AJ76, AsutuseRyhm&lt;&gt;Kontroll!$Q$3), AsutuseRyhm, "")</f>
        <v/>
      </c>
      <c r="S76" s="38" t="str">
        <f>IF(AND($AJ76, KokkupuuteKp&lt;&gt;Kontroll!$S$3), KokkupuuteKp, "")</f>
        <v/>
      </c>
      <c r="T76" s="134" t="str">
        <f t="shared" si="5"/>
        <v/>
      </c>
      <c r="U76" s="135" t="str">
        <f t="shared" si="6"/>
        <v/>
      </c>
      <c r="V76" s="40" t="str">
        <f>IF(AND($AJ76, SeotudHaigeEesnimi&lt;&gt;Kontroll!$V$3), SeotudHaigeEesnimi, "")</f>
        <v/>
      </c>
      <c r="W76" s="36" t="str">
        <f>IF(AND($AJ76, SeotudHaigePerenimi&lt;&gt;Kontroll!$W$3), SeotudHaigePerenimi, "")</f>
        <v/>
      </c>
      <c r="X76" s="168" t="str">
        <f>IF(AND($AJ76, SeotudHaigeIsikukood&lt;&gt;Kontroll!$X$3), SeotudHaigeIsikukood, "")</f>
        <v/>
      </c>
      <c r="Z76" s="3" t="str">
        <f>IF(AND($AJ76, AndmeteEsitajaNimi&lt;&gt;Kontroll!$Z$3), AndmeteEsitajaNimi, "")</f>
        <v/>
      </c>
      <c r="AA76" s="3" t="str">
        <f>IF(AND($AJ76, AndmeteEsitajaEpost&lt;&gt;Kontroll!$AA$3), AndmeteEsitajaEpost, "")</f>
        <v/>
      </c>
      <c r="AB76" s="3" t="str">
        <f>IF(AND($AJ76, AndmeteEsitajaTelefon&lt;&gt;Kontroll!$AB$3), AndmeteEsitajaTelefon, "")</f>
        <v/>
      </c>
      <c r="AC76" s="3" t="str">
        <f>IF(AND($AJ76, TerviseametiRegioon&lt;&gt;Kontroll!$AC$3), TerviseametiRegioon, "")</f>
        <v/>
      </c>
      <c r="AD76" s="3" t="str">
        <f>IF(AND($AJ76, TerviseametiInspektor&lt;&gt;Kontroll!$AD$3), TerviseametiInspektor, "")</f>
        <v/>
      </c>
      <c r="AE76" s="3" t="str">
        <f>IF(AND($AJ76, TerviseametiInspektoriIsikukood&lt;&gt;Kontroll!$AE$3), TerviseametiInspektoriIsikukood, "")</f>
        <v/>
      </c>
      <c r="AF76" s="3" t="str">
        <f>IF(AND($AJ76, TerviseametiInspektoriEpost&lt;&gt;Kontroll!$AF$3), TerviseametiInspektoriEpost, "")</f>
        <v/>
      </c>
      <c r="AI76" s="6" t="b">
        <f>IFERROR(SUMPRODUCT(--($B76:$X76&lt;&gt;""))&lt;&gt;SUMPRODUCT(--(Kontroll!$B$2:$X$2&lt;&gt;"")),TRUE)</f>
        <v>0</v>
      </c>
      <c r="AJ76" s="6" t="b">
        <f>IFERROR(SUMPRODUCT(--($C76:$N76&lt;&gt;""))&lt;&gt;SUMPRODUCT(--(Kontroll!$C$2:$N$2&lt;&gt;"")),TRUE)</f>
        <v>0</v>
      </c>
      <c r="AK76" s="6" t="b">
        <f t="shared" si="7"/>
        <v>0</v>
      </c>
      <c r="AL76" s="6">
        <f ca="1">COUNTIF(Andmekvaliteet!$B76:$X76, "=-2")</f>
        <v>0</v>
      </c>
      <c r="AM76" s="6" t="str">
        <f>IF($AI76, COUNTIF(Andmekvaliteet!$B76:$X76, "&lt;=-2") &lt;= 0, "")</f>
        <v/>
      </c>
      <c r="AN76" s="6" t="str">
        <f>IF($AI76, COUNTIF(Andmekvaliteet!$B76:$X76, "&lt;=-1") &lt;= 0, "")</f>
        <v/>
      </c>
    </row>
    <row r="77" spans="1:40" x14ac:dyDescent="0.35">
      <c r="A77" s="2" t="str">
        <f t="shared" si="4"/>
        <v/>
      </c>
      <c r="B77" s="29" t="str">
        <f>IF(AND($AJ77, AndmeteEsitamiseKP&lt;&gt;Kontroll!$B$3), AndmeteEsitamiseKP, "")</f>
        <v/>
      </c>
      <c r="O77" s="35" t="str">
        <f>IF(AND($AJ77, AsutuseNimi&lt;&gt;Kontroll!$O$3), AsutuseNimi, "")</f>
        <v/>
      </c>
      <c r="P77" s="35" t="str">
        <f>IF(AND($AJ77, AsutuseAadress&lt;&gt;Kontroll!$P$3), AsutuseAadress, "")</f>
        <v/>
      </c>
      <c r="Q77" s="36" t="str">
        <f>IF(AND($AJ77, AsutuseRyhm&lt;&gt;Kontroll!$Q$3), AsutuseRyhm, "")</f>
        <v/>
      </c>
      <c r="S77" s="38" t="str">
        <f>IF(AND($AJ77, KokkupuuteKp&lt;&gt;Kontroll!$S$3), KokkupuuteKp, "")</f>
        <v/>
      </c>
      <c r="T77" s="134" t="str">
        <f t="shared" si="5"/>
        <v/>
      </c>
      <c r="U77" s="135" t="str">
        <f t="shared" si="6"/>
        <v/>
      </c>
      <c r="V77" s="40" t="str">
        <f>IF(AND($AJ77, SeotudHaigeEesnimi&lt;&gt;Kontroll!$V$3), SeotudHaigeEesnimi, "")</f>
        <v/>
      </c>
      <c r="W77" s="36" t="str">
        <f>IF(AND($AJ77, SeotudHaigePerenimi&lt;&gt;Kontroll!$W$3), SeotudHaigePerenimi, "")</f>
        <v/>
      </c>
      <c r="X77" s="168" t="str">
        <f>IF(AND($AJ77, SeotudHaigeIsikukood&lt;&gt;Kontroll!$X$3), SeotudHaigeIsikukood, "")</f>
        <v/>
      </c>
      <c r="Z77" s="3" t="str">
        <f>IF(AND($AJ77, AndmeteEsitajaNimi&lt;&gt;Kontroll!$Z$3), AndmeteEsitajaNimi, "")</f>
        <v/>
      </c>
      <c r="AA77" s="3" t="str">
        <f>IF(AND($AJ77, AndmeteEsitajaEpost&lt;&gt;Kontroll!$AA$3), AndmeteEsitajaEpost, "")</f>
        <v/>
      </c>
      <c r="AB77" s="3" t="str">
        <f>IF(AND($AJ77, AndmeteEsitajaTelefon&lt;&gt;Kontroll!$AB$3), AndmeteEsitajaTelefon, "")</f>
        <v/>
      </c>
      <c r="AC77" s="3" t="str">
        <f>IF(AND($AJ77, TerviseametiRegioon&lt;&gt;Kontroll!$AC$3), TerviseametiRegioon, "")</f>
        <v/>
      </c>
      <c r="AD77" s="3" t="str">
        <f>IF(AND($AJ77, TerviseametiInspektor&lt;&gt;Kontroll!$AD$3), TerviseametiInspektor, "")</f>
        <v/>
      </c>
      <c r="AE77" s="3" t="str">
        <f>IF(AND($AJ77, TerviseametiInspektoriIsikukood&lt;&gt;Kontroll!$AE$3), TerviseametiInspektoriIsikukood, "")</f>
        <v/>
      </c>
      <c r="AF77" s="3" t="str">
        <f>IF(AND($AJ77, TerviseametiInspektoriEpost&lt;&gt;Kontroll!$AF$3), TerviseametiInspektoriEpost, "")</f>
        <v/>
      </c>
      <c r="AI77" s="6" t="b">
        <f>IFERROR(SUMPRODUCT(--($B77:$X77&lt;&gt;""))&lt;&gt;SUMPRODUCT(--(Kontroll!$B$2:$X$2&lt;&gt;"")),TRUE)</f>
        <v>0</v>
      </c>
      <c r="AJ77" s="6" t="b">
        <f>IFERROR(SUMPRODUCT(--($C77:$N77&lt;&gt;""))&lt;&gt;SUMPRODUCT(--(Kontroll!$C$2:$N$2&lt;&gt;"")),TRUE)</f>
        <v>0</v>
      </c>
      <c r="AK77" s="6" t="b">
        <f t="shared" si="7"/>
        <v>0</v>
      </c>
      <c r="AL77" s="6">
        <f ca="1">COUNTIF(Andmekvaliteet!$B77:$X77, "=-2")</f>
        <v>0</v>
      </c>
      <c r="AM77" s="6" t="str">
        <f>IF($AI77, COUNTIF(Andmekvaliteet!$B77:$X77, "&lt;=-2") &lt;= 0, "")</f>
        <v/>
      </c>
      <c r="AN77" s="6" t="str">
        <f>IF($AI77, COUNTIF(Andmekvaliteet!$B77:$X77, "&lt;=-1") &lt;= 0, "")</f>
        <v/>
      </c>
    </row>
    <row r="78" spans="1:40" x14ac:dyDescent="0.35">
      <c r="A78" s="2" t="str">
        <f t="shared" si="4"/>
        <v/>
      </c>
      <c r="B78" s="29" t="str">
        <f>IF(AND($AJ78, AndmeteEsitamiseKP&lt;&gt;Kontroll!$B$3), AndmeteEsitamiseKP, "")</f>
        <v/>
      </c>
      <c r="O78" s="35" t="str">
        <f>IF(AND($AJ78, AsutuseNimi&lt;&gt;Kontroll!$O$3), AsutuseNimi, "")</f>
        <v/>
      </c>
      <c r="P78" s="35" t="str">
        <f>IF(AND($AJ78, AsutuseAadress&lt;&gt;Kontroll!$P$3), AsutuseAadress, "")</f>
        <v/>
      </c>
      <c r="Q78" s="36" t="str">
        <f>IF(AND($AJ78, AsutuseRyhm&lt;&gt;Kontroll!$Q$3), AsutuseRyhm, "")</f>
        <v/>
      </c>
      <c r="S78" s="38" t="str">
        <f>IF(AND($AJ78, KokkupuuteKp&lt;&gt;Kontroll!$S$3), KokkupuuteKp, "")</f>
        <v/>
      </c>
      <c r="T78" s="134" t="str">
        <f t="shared" si="5"/>
        <v/>
      </c>
      <c r="U78" s="135" t="str">
        <f t="shared" si="6"/>
        <v/>
      </c>
      <c r="V78" s="40" t="str">
        <f>IF(AND($AJ78, SeotudHaigeEesnimi&lt;&gt;Kontroll!$V$3), SeotudHaigeEesnimi, "")</f>
        <v/>
      </c>
      <c r="W78" s="36" t="str">
        <f>IF(AND($AJ78, SeotudHaigePerenimi&lt;&gt;Kontroll!$W$3), SeotudHaigePerenimi, "")</f>
        <v/>
      </c>
      <c r="X78" s="168" t="str">
        <f>IF(AND($AJ78, SeotudHaigeIsikukood&lt;&gt;Kontroll!$X$3), SeotudHaigeIsikukood, "")</f>
        <v/>
      </c>
      <c r="Z78" s="3" t="str">
        <f>IF(AND($AJ78, AndmeteEsitajaNimi&lt;&gt;Kontroll!$Z$3), AndmeteEsitajaNimi, "")</f>
        <v/>
      </c>
      <c r="AA78" s="3" t="str">
        <f>IF(AND($AJ78, AndmeteEsitajaEpost&lt;&gt;Kontroll!$AA$3), AndmeteEsitajaEpost, "")</f>
        <v/>
      </c>
      <c r="AB78" s="3" t="str">
        <f>IF(AND($AJ78, AndmeteEsitajaTelefon&lt;&gt;Kontroll!$AB$3), AndmeteEsitajaTelefon, "")</f>
        <v/>
      </c>
      <c r="AC78" s="3" t="str">
        <f>IF(AND($AJ78, TerviseametiRegioon&lt;&gt;Kontroll!$AC$3), TerviseametiRegioon, "")</f>
        <v/>
      </c>
      <c r="AD78" s="3" t="str">
        <f>IF(AND($AJ78, TerviseametiInspektor&lt;&gt;Kontroll!$AD$3), TerviseametiInspektor, "")</f>
        <v/>
      </c>
      <c r="AE78" s="3" t="str">
        <f>IF(AND($AJ78, TerviseametiInspektoriIsikukood&lt;&gt;Kontroll!$AE$3), TerviseametiInspektoriIsikukood, "")</f>
        <v/>
      </c>
      <c r="AF78" s="3" t="str">
        <f>IF(AND($AJ78, TerviseametiInspektoriEpost&lt;&gt;Kontroll!$AF$3), TerviseametiInspektoriEpost, "")</f>
        <v/>
      </c>
      <c r="AI78" s="6" t="b">
        <f>IFERROR(SUMPRODUCT(--($B78:$X78&lt;&gt;""))&lt;&gt;SUMPRODUCT(--(Kontroll!$B$2:$X$2&lt;&gt;"")),TRUE)</f>
        <v>0</v>
      </c>
      <c r="AJ78" s="6" t="b">
        <f>IFERROR(SUMPRODUCT(--($C78:$N78&lt;&gt;""))&lt;&gt;SUMPRODUCT(--(Kontroll!$C$2:$N$2&lt;&gt;"")),TRUE)</f>
        <v>0</v>
      </c>
      <c r="AK78" s="6" t="b">
        <f t="shared" si="7"/>
        <v>0</v>
      </c>
      <c r="AL78" s="6">
        <f ca="1">COUNTIF(Andmekvaliteet!$B78:$X78, "=-2")</f>
        <v>0</v>
      </c>
      <c r="AM78" s="6" t="str">
        <f>IF($AI78, COUNTIF(Andmekvaliteet!$B78:$X78, "&lt;=-2") &lt;= 0, "")</f>
        <v/>
      </c>
      <c r="AN78" s="6" t="str">
        <f>IF($AI78, COUNTIF(Andmekvaliteet!$B78:$X78, "&lt;=-1") &lt;= 0, "")</f>
        <v/>
      </c>
    </row>
    <row r="79" spans="1:40" x14ac:dyDescent="0.35">
      <c r="A79" s="2" t="str">
        <f t="shared" si="4"/>
        <v/>
      </c>
      <c r="B79" s="29" t="str">
        <f>IF(AND($AJ79, AndmeteEsitamiseKP&lt;&gt;Kontroll!$B$3), AndmeteEsitamiseKP, "")</f>
        <v/>
      </c>
      <c r="O79" s="35" t="str">
        <f>IF(AND($AJ79, AsutuseNimi&lt;&gt;Kontroll!$O$3), AsutuseNimi, "")</f>
        <v/>
      </c>
      <c r="P79" s="35" t="str">
        <f>IF(AND($AJ79, AsutuseAadress&lt;&gt;Kontroll!$P$3), AsutuseAadress, "")</f>
        <v/>
      </c>
      <c r="Q79" s="36" t="str">
        <f>IF(AND($AJ79, AsutuseRyhm&lt;&gt;Kontroll!$Q$3), AsutuseRyhm, "")</f>
        <v/>
      </c>
      <c r="S79" s="38" t="str">
        <f>IF(AND($AJ79, KokkupuuteKp&lt;&gt;Kontroll!$S$3), KokkupuuteKp, "")</f>
        <v/>
      </c>
      <c r="T79" s="134" t="str">
        <f t="shared" si="5"/>
        <v/>
      </c>
      <c r="U79" s="135" t="str">
        <f t="shared" si="6"/>
        <v/>
      </c>
      <c r="V79" s="40" t="str">
        <f>IF(AND($AJ79, SeotudHaigeEesnimi&lt;&gt;Kontroll!$V$3), SeotudHaigeEesnimi, "")</f>
        <v/>
      </c>
      <c r="W79" s="36" t="str">
        <f>IF(AND($AJ79, SeotudHaigePerenimi&lt;&gt;Kontroll!$W$3), SeotudHaigePerenimi, "")</f>
        <v/>
      </c>
      <c r="X79" s="168" t="str">
        <f>IF(AND($AJ79, SeotudHaigeIsikukood&lt;&gt;Kontroll!$X$3), SeotudHaigeIsikukood, "")</f>
        <v/>
      </c>
      <c r="Z79" s="3" t="str">
        <f>IF(AND($AJ79, AndmeteEsitajaNimi&lt;&gt;Kontroll!$Z$3), AndmeteEsitajaNimi, "")</f>
        <v/>
      </c>
      <c r="AA79" s="3" t="str">
        <f>IF(AND($AJ79, AndmeteEsitajaEpost&lt;&gt;Kontroll!$AA$3), AndmeteEsitajaEpost, "")</f>
        <v/>
      </c>
      <c r="AB79" s="3" t="str">
        <f>IF(AND($AJ79, AndmeteEsitajaTelefon&lt;&gt;Kontroll!$AB$3), AndmeteEsitajaTelefon, "")</f>
        <v/>
      </c>
      <c r="AC79" s="3" t="str">
        <f>IF(AND($AJ79, TerviseametiRegioon&lt;&gt;Kontroll!$AC$3), TerviseametiRegioon, "")</f>
        <v/>
      </c>
      <c r="AD79" s="3" t="str">
        <f>IF(AND($AJ79, TerviseametiInspektor&lt;&gt;Kontroll!$AD$3), TerviseametiInspektor, "")</f>
        <v/>
      </c>
      <c r="AE79" s="3" t="str">
        <f>IF(AND($AJ79, TerviseametiInspektoriIsikukood&lt;&gt;Kontroll!$AE$3), TerviseametiInspektoriIsikukood, "")</f>
        <v/>
      </c>
      <c r="AF79" s="3" t="str">
        <f>IF(AND($AJ79, TerviseametiInspektoriEpost&lt;&gt;Kontroll!$AF$3), TerviseametiInspektoriEpost, "")</f>
        <v/>
      </c>
      <c r="AI79" s="6" t="b">
        <f>IFERROR(SUMPRODUCT(--($B79:$X79&lt;&gt;""))&lt;&gt;SUMPRODUCT(--(Kontroll!$B$2:$X$2&lt;&gt;"")),TRUE)</f>
        <v>0</v>
      </c>
      <c r="AJ79" s="6" t="b">
        <f>IFERROR(SUMPRODUCT(--($C79:$N79&lt;&gt;""))&lt;&gt;SUMPRODUCT(--(Kontroll!$C$2:$N$2&lt;&gt;"")),TRUE)</f>
        <v>0</v>
      </c>
      <c r="AK79" s="6" t="b">
        <f t="shared" si="7"/>
        <v>0</v>
      </c>
      <c r="AL79" s="6">
        <f ca="1">COUNTIF(Andmekvaliteet!$B79:$X79, "=-2")</f>
        <v>0</v>
      </c>
      <c r="AM79" s="6" t="str">
        <f>IF($AI79, COUNTIF(Andmekvaliteet!$B79:$X79, "&lt;=-2") &lt;= 0, "")</f>
        <v/>
      </c>
      <c r="AN79" s="6" t="str">
        <f>IF($AI79, COUNTIF(Andmekvaliteet!$B79:$X79, "&lt;=-1") &lt;= 0, "")</f>
        <v/>
      </c>
    </row>
    <row r="80" spans="1:40" x14ac:dyDescent="0.35">
      <c r="A80" s="2" t="str">
        <f t="shared" si="4"/>
        <v/>
      </c>
      <c r="B80" s="29" t="str">
        <f>IF(AND($AJ80, AndmeteEsitamiseKP&lt;&gt;Kontroll!$B$3), AndmeteEsitamiseKP, "")</f>
        <v/>
      </c>
      <c r="O80" s="35" t="str">
        <f>IF(AND($AJ80, AsutuseNimi&lt;&gt;Kontroll!$O$3), AsutuseNimi, "")</f>
        <v/>
      </c>
      <c r="P80" s="35" t="str">
        <f>IF(AND($AJ80, AsutuseAadress&lt;&gt;Kontroll!$P$3), AsutuseAadress, "")</f>
        <v/>
      </c>
      <c r="Q80" s="36" t="str">
        <f>IF(AND($AJ80, AsutuseRyhm&lt;&gt;Kontroll!$Q$3), AsutuseRyhm, "")</f>
        <v/>
      </c>
      <c r="S80" s="38" t="str">
        <f>IF(AND($AJ80, KokkupuuteKp&lt;&gt;Kontroll!$S$3), KokkupuuteKp, "")</f>
        <v/>
      </c>
      <c r="T80" s="134" t="str">
        <f t="shared" si="5"/>
        <v/>
      </c>
      <c r="U80" s="135" t="str">
        <f t="shared" si="6"/>
        <v/>
      </c>
      <c r="V80" s="40" t="str">
        <f>IF(AND($AJ80, SeotudHaigeEesnimi&lt;&gt;Kontroll!$V$3), SeotudHaigeEesnimi, "")</f>
        <v/>
      </c>
      <c r="W80" s="36" t="str">
        <f>IF(AND($AJ80, SeotudHaigePerenimi&lt;&gt;Kontroll!$W$3), SeotudHaigePerenimi, "")</f>
        <v/>
      </c>
      <c r="X80" s="168" t="str">
        <f>IF(AND($AJ80, SeotudHaigeIsikukood&lt;&gt;Kontroll!$X$3), SeotudHaigeIsikukood, "")</f>
        <v/>
      </c>
      <c r="Z80" s="3" t="str">
        <f>IF(AND($AJ80, AndmeteEsitajaNimi&lt;&gt;Kontroll!$Z$3), AndmeteEsitajaNimi, "")</f>
        <v/>
      </c>
      <c r="AA80" s="3" t="str">
        <f>IF(AND($AJ80, AndmeteEsitajaEpost&lt;&gt;Kontroll!$AA$3), AndmeteEsitajaEpost, "")</f>
        <v/>
      </c>
      <c r="AB80" s="3" t="str">
        <f>IF(AND($AJ80, AndmeteEsitajaTelefon&lt;&gt;Kontroll!$AB$3), AndmeteEsitajaTelefon, "")</f>
        <v/>
      </c>
      <c r="AC80" s="3" t="str">
        <f>IF(AND($AJ80, TerviseametiRegioon&lt;&gt;Kontroll!$AC$3), TerviseametiRegioon, "")</f>
        <v/>
      </c>
      <c r="AD80" s="3" t="str">
        <f>IF(AND($AJ80, TerviseametiInspektor&lt;&gt;Kontroll!$AD$3), TerviseametiInspektor, "")</f>
        <v/>
      </c>
      <c r="AE80" s="3" t="str">
        <f>IF(AND($AJ80, TerviseametiInspektoriIsikukood&lt;&gt;Kontroll!$AE$3), TerviseametiInspektoriIsikukood, "")</f>
        <v/>
      </c>
      <c r="AF80" s="3" t="str">
        <f>IF(AND($AJ80, TerviseametiInspektoriEpost&lt;&gt;Kontroll!$AF$3), TerviseametiInspektoriEpost, "")</f>
        <v/>
      </c>
      <c r="AI80" s="6" t="b">
        <f>IFERROR(SUMPRODUCT(--($B80:$X80&lt;&gt;""))&lt;&gt;SUMPRODUCT(--(Kontroll!$B$2:$X$2&lt;&gt;"")),TRUE)</f>
        <v>0</v>
      </c>
      <c r="AJ80" s="6" t="b">
        <f>IFERROR(SUMPRODUCT(--($C80:$N80&lt;&gt;""))&lt;&gt;SUMPRODUCT(--(Kontroll!$C$2:$N$2&lt;&gt;"")),TRUE)</f>
        <v>0</v>
      </c>
      <c r="AK80" s="6" t="b">
        <f t="shared" si="7"/>
        <v>0</v>
      </c>
      <c r="AL80" s="6">
        <f ca="1">COUNTIF(Andmekvaliteet!$B80:$X80, "=-2")</f>
        <v>0</v>
      </c>
      <c r="AM80" s="6" t="str">
        <f>IF($AI80, COUNTIF(Andmekvaliteet!$B80:$X80, "&lt;=-2") &lt;= 0, "")</f>
        <v/>
      </c>
      <c r="AN80" s="6" t="str">
        <f>IF($AI80, COUNTIF(Andmekvaliteet!$B80:$X80, "&lt;=-1") &lt;= 0, "")</f>
        <v/>
      </c>
    </row>
    <row r="81" spans="1:40" x14ac:dyDescent="0.35">
      <c r="A81" s="2" t="str">
        <f t="shared" si="4"/>
        <v/>
      </c>
      <c r="B81" s="29" t="str">
        <f>IF(AND($AJ81, AndmeteEsitamiseKP&lt;&gt;Kontroll!$B$3), AndmeteEsitamiseKP, "")</f>
        <v/>
      </c>
      <c r="O81" s="35" t="str">
        <f>IF(AND($AJ81, AsutuseNimi&lt;&gt;Kontroll!$O$3), AsutuseNimi, "")</f>
        <v/>
      </c>
      <c r="P81" s="35" t="str">
        <f>IF(AND($AJ81, AsutuseAadress&lt;&gt;Kontroll!$P$3), AsutuseAadress, "")</f>
        <v/>
      </c>
      <c r="Q81" s="36" t="str">
        <f>IF(AND($AJ81, AsutuseRyhm&lt;&gt;Kontroll!$Q$3), AsutuseRyhm, "")</f>
        <v/>
      </c>
      <c r="S81" s="38" t="str">
        <f>IF(AND($AJ81, KokkupuuteKp&lt;&gt;Kontroll!$S$3), KokkupuuteKp, "")</f>
        <v/>
      </c>
      <c r="T81" s="134" t="str">
        <f t="shared" si="5"/>
        <v/>
      </c>
      <c r="U81" s="135" t="str">
        <f t="shared" si="6"/>
        <v/>
      </c>
      <c r="V81" s="40" t="str">
        <f>IF(AND($AJ81, SeotudHaigeEesnimi&lt;&gt;Kontroll!$V$3), SeotudHaigeEesnimi, "")</f>
        <v/>
      </c>
      <c r="W81" s="36" t="str">
        <f>IF(AND($AJ81, SeotudHaigePerenimi&lt;&gt;Kontroll!$W$3), SeotudHaigePerenimi, "")</f>
        <v/>
      </c>
      <c r="X81" s="168" t="str">
        <f>IF(AND($AJ81, SeotudHaigeIsikukood&lt;&gt;Kontroll!$X$3), SeotudHaigeIsikukood, "")</f>
        <v/>
      </c>
      <c r="Z81" s="3" t="str">
        <f>IF(AND($AJ81, AndmeteEsitajaNimi&lt;&gt;Kontroll!$Z$3), AndmeteEsitajaNimi, "")</f>
        <v/>
      </c>
      <c r="AA81" s="3" t="str">
        <f>IF(AND($AJ81, AndmeteEsitajaEpost&lt;&gt;Kontroll!$AA$3), AndmeteEsitajaEpost, "")</f>
        <v/>
      </c>
      <c r="AB81" s="3" t="str">
        <f>IF(AND($AJ81, AndmeteEsitajaTelefon&lt;&gt;Kontroll!$AB$3), AndmeteEsitajaTelefon, "")</f>
        <v/>
      </c>
      <c r="AC81" s="3" t="str">
        <f>IF(AND($AJ81, TerviseametiRegioon&lt;&gt;Kontroll!$AC$3), TerviseametiRegioon, "")</f>
        <v/>
      </c>
      <c r="AD81" s="3" t="str">
        <f>IF(AND($AJ81, TerviseametiInspektor&lt;&gt;Kontroll!$AD$3), TerviseametiInspektor, "")</f>
        <v/>
      </c>
      <c r="AE81" s="3" t="str">
        <f>IF(AND($AJ81, TerviseametiInspektoriIsikukood&lt;&gt;Kontroll!$AE$3), TerviseametiInspektoriIsikukood, "")</f>
        <v/>
      </c>
      <c r="AF81" s="3" t="str">
        <f>IF(AND($AJ81, TerviseametiInspektoriEpost&lt;&gt;Kontroll!$AF$3), TerviseametiInspektoriEpost, "")</f>
        <v/>
      </c>
      <c r="AI81" s="6" t="b">
        <f>IFERROR(SUMPRODUCT(--($B81:$X81&lt;&gt;""))&lt;&gt;SUMPRODUCT(--(Kontroll!$B$2:$X$2&lt;&gt;"")),TRUE)</f>
        <v>0</v>
      </c>
      <c r="AJ81" s="6" t="b">
        <f>IFERROR(SUMPRODUCT(--($C81:$N81&lt;&gt;""))&lt;&gt;SUMPRODUCT(--(Kontroll!$C$2:$N$2&lt;&gt;"")),TRUE)</f>
        <v>0</v>
      </c>
      <c r="AK81" s="6" t="b">
        <f t="shared" si="7"/>
        <v>0</v>
      </c>
      <c r="AL81" s="6">
        <f ca="1">COUNTIF(Andmekvaliteet!$B81:$X81, "=-2")</f>
        <v>0</v>
      </c>
      <c r="AM81" s="6" t="str">
        <f>IF($AI81, COUNTIF(Andmekvaliteet!$B81:$X81, "&lt;=-2") &lt;= 0, "")</f>
        <v/>
      </c>
      <c r="AN81" s="6" t="str">
        <f>IF($AI81, COUNTIF(Andmekvaliteet!$B81:$X81, "&lt;=-1") &lt;= 0, "")</f>
        <v/>
      </c>
    </row>
    <row r="82" spans="1:40" x14ac:dyDescent="0.35">
      <c r="A82" s="2" t="str">
        <f t="shared" si="4"/>
        <v/>
      </c>
      <c r="B82" s="29" t="str">
        <f>IF(AND($AJ82, AndmeteEsitamiseKP&lt;&gt;Kontroll!$B$3), AndmeteEsitamiseKP, "")</f>
        <v/>
      </c>
      <c r="O82" s="35" t="str">
        <f>IF(AND($AJ82, AsutuseNimi&lt;&gt;Kontroll!$O$3), AsutuseNimi, "")</f>
        <v/>
      </c>
      <c r="P82" s="35" t="str">
        <f>IF(AND($AJ82, AsutuseAadress&lt;&gt;Kontroll!$P$3), AsutuseAadress, "")</f>
        <v/>
      </c>
      <c r="Q82" s="36" t="str">
        <f>IF(AND($AJ82, AsutuseRyhm&lt;&gt;Kontroll!$Q$3), AsutuseRyhm, "")</f>
        <v/>
      </c>
      <c r="S82" s="38" t="str">
        <f>IF(AND($AJ82, KokkupuuteKp&lt;&gt;Kontroll!$S$3), KokkupuuteKp, "")</f>
        <v/>
      </c>
      <c r="T82" s="134" t="str">
        <f t="shared" si="5"/>
        <v/>
      </c>
      <c r="U82" s="135" t="str">
        <f t="shared" si="6"/>
        <v/>
      </c>
      <c r="V82" s="40" t="str">
        <f>IF(AND($AJ82, SeotudHaigeEesnimi&lt;&gt;Kontroll!$V$3), SeotudHaigeEesnimi, "")</f>
        <v/>
      </c>
      <c r="W82" s="36" t="str">
        <f>IF(AND($AJ82, SeotudHaigePerenimi&lt;&gt;Kontroll!$W$3), SeotudHaigePerenimi, "")</f>
        <v/>
      </c>
      <c r="X82" s="168" t="str">
        <f>IF(AND($AJ82, SeotudHaigeIsikukood&lt;&gt;Kontroll!$X$3), SeotudHaigeIsikukood, "")</f>
        <v/>
      </c>
      <c r="Z82" s="3" t="str">
        <f>IF(AND($AJ82, AndmeteEsitajaNimi&lt;&gt;Kontroll!$Z$3), AndmeteEsitajaNimi, "")</f>
        <v/>
      </c>
      <c r="AA82" s="3" t="str">
        <f>IF(AND($AJ82, AndmeteEsitajaEpost&lt;&gt;Kontroll!$AA$3), AndmeteEsitajaEpost, "")</f>
        <v/>
      </c>
      <c r="AB82" s="3" t="str">
        <f>IF(AND($AJ82, AndmeteEsitajaTelefon&lt;&gt;Kontroll!$AB$3), AndmeteEsitajaTelefon, "")</f>
        <v/>
      </c>
      <c r="AC82" s="3" t="str">
        <f>IF(AND($AJ82, TerviseametiRegioon&lt;&gt;Kontroll!$AC$3), TerviseametiRegioon, "")</f>
        <v/>
      </c>
      <c r="AD82" s="3" t="str">
        <f>IF(AND($AJ82, TerviseametiInspektor&lt;&gt;Kontroll!$AD$3), TerviseametiInspektor, "")</f>
        <v/>
      </c>
      <c r="AE82" s="3" t="str">
        <f>IF(AND($AJ82, TerviseametiInspektoriIsikukood&lt;&gt;Kontroll!$AE$3), TerviseametiInspektoriIsikukood, "")</f>
        <v/>
      </c>
      <c r="AF82" s="3" t="str">
        <f>IF(AND($AJ82, TerviseametiInspektoriEpost&lt;&gt;Kontroll!$AF$3), TerviseametiInspektoriEpost, "")</f>
        <v/>
      </c>
      <c r="AI82" s="6" t="b">
        <f>IFERROR(SUMPRODUCT(--($B82:$X82&lt;&gt;""))&lt;&gt;SUMPRODUCT(--(Kontroll!$B$2:$X$2&lt;&gt;"")),TRUE)</f>
        <v>0</v>
      </c>
      <c r="AJ82" s="6" t="b">
        <f>IFERROR(SUMPRODUCT(--($C82:$N82&lt;&gt;""))&lt;&gt;SUMPRODUCT(--(Kontroll!$C$2:$N$2&lt;&gt;"")),TRUE)</f>
        <v>0</v>
      </c>
      <c r="AK82" s="6" t="b">
        <f t="shared" si="7"/>
        <v>0</v>
      </c>
      <c r="AL82" s="6">
        <f ca="1">COUNTIF(Andmekvaliteet!$B82:$X82, "=-2")</f>
        <v>0</v>
      </c>
      <c r="AM82" s="6" t="str">
        <f>IF($AI82, COUNTIF(Andmekvaliteet!$B82:$X82, "&lt;=-2") &lt;= 0, "")</f>
        <v/>
      </c>
      <c r="AN82" s="6" t="str">
        <f>IF($AI82, COUNTIF(Andmekvaliteet!$B82:$X82, "&lt;=-1") &lt;= 0, "")</f>
        <v/>
      </c>
    </row>
    <row r="83" spans="1:40" x14ac:dyDescent="0.35">
      <c r="A83" s="2" t="str">
        <f t="shared" si="4"/>
        <v/>
      </c>
      <c r="B83" s="29" t="str">
        <f>IF(AND($AJ83, AndmeteEsitamiseKP&lt;&gt;Kontroll!$B$3), AndmeteEsitamiseKP, "")</f>
        <v/>
      </c>
      <c r="O83" s="35" t="str">
        <f>IF(AND($AJ83, AsutuseNimi&lt;&gt;Kontroll!$O$3), AsutuseNimi, "")</f>
        <v/>
      </c>
      <c r="P83" s="35" t="str">
        <f>IF(AND($AJ83, AsutuseAadress&lt;&gt;Kontroll!$P$3), AsutuseAadress, "")</f>
        <v/>
      </c>
      <c r="Q83" s="36" t="str">
        <f>IF(AND($AJ83, AsutuseRyhm&lt;&gt;Kontroll!$Q$3), AsutuseRyhm, "")</f>
        <v/>
      </c>
      <c r="S83" s="38" t="str">
        <f>IF(AND($AJ83, KokkupuuteKp&lt;&gt;Kontroll!$S$3), KokkupuuteKp, "")</f>
        <v/>
      </c>
      <c r="T83" s="134" t="str">
        <f t="shared" si="5"/>
        <v/>
      </c>
      <c r="U83" s="135" t="str">
        <f t="shared" si="6"/>
        <v/>
      </c>
      <c r="V83" s="40" t="str">
        <f>IF(AND($AJ83, SeotudHaigeEesnimi&lt;&gt;Kontroll!$V$3), SeotudHaigeEesnimi, "")</f>
        <v/>
      </c>
      <c r="W83" s="36" t="str">
        <f>IF(AND($AJ83, SeotudHaigePerenimi&lt;&gt;Kontroll!$W$3), SeotudHaigePerenimi, "")</f>
        <v/>
      </c>
      <c r="X83" s="168" t="str">
        <f>IF(AND($AJ83, SeotudHaigeIsikukood&lt;&gt;Kontroll!$X$3), SeotudHaigeIsikukood, "")</f>
        <v/>
      </c>
      <c r="Z83" s="3" t="str">
        <f>IF(AND($AJ83, AndmeteEsitajaNimi&lt;&gt;Kontroll!$Z$3), AndmeteEsitajaNimi, "")</f>
        <v/>
      </c>
      <c r="AA83" s="3" t="str">
        <f>IF(AND($AJ83, AndmeteEsitajaEpost&lt;&gt;Kontroll!$AA$3), AndmeteEsitajaEpost, "")</f>
        <v/>
      </c>
      <c r="AB83" s="3" t="str">
        <f>IF(AND($AJ83, AndmeteEsitajaTelefon&lt;&gt;Kontroll!$AB$3), AndmeteEsitajaTelefon, "")</f>
        <v/>
      </c>
      <c r="AC83" s="3" t="str">
        <f>IF(AND($AJ83, TerviseametiRegioon&lt;&gt;Kontroll!$AC$3), TerviseametiRegioon, "")</f>
        <v/>
      </c>
      <c r="AD83" s="3" t="str">
        <f>IF(AND($AJ83, TerviseametiInspektor&lt;&gt;Kontroll!$AD$3), TerviseametiInspektor, "")</f>
        <v/>
      </c>
      <c r="AE83" s="3" t="str">
        <f>IF(AND($AJ83, TerviseametiInspektoriIsikukood&lt;&gt;Kontroll!$AE$3), TerviseametiInspektoriIsikukood, "")</f>
        <v/>
      </c>
      <c r="AF83" s="3" t="str">
        <f>IF(AND($AJ83, TerviseametiInspektoriEpost&lt;&gt;Kontroll!$AF$3), TerviseametiInspektoriEpost, "")</f>
        <v/>
      </c>
      <c r="AI83" s="6" t="b">
        <f>IFERROR(SUMPRODUCT(--($B83:$X83&lt;&gt;""))&lt;&gt;SUMPRODUCT(--(Kontroll!$B$2:$X$2&lt;&gt;"")),TRUE)</f>
        <v>0</v>
      </c>
      <c r="AJ83" s="6" t="b">
        <f>IFERROR(SUMPRODUCT(--($C83:$N83&lt;&gt;""))&lt;&gt;SUMPRODUCT(--(Kontroll!$C$2:$N$2&lt;&gt;"")),TRUE)</f>
        <v>0</v>
      </c>
      <c r="AK83" s="6" t="b">
        <f t="shared" si="7"/>
        <v>0</v>
      </c>
      <c r="AL83" s="6">
        <f ca="1">COUNTIF(Andmekvaliteet!$B83:$X83, "=-2")</f>
        <v>0</v>
      </c>
      <c r="AM83" s="6" t="str">
        <f>IF($AI83, COUNTIF(Andmekvaliteet!$B83:$X83, "&lt;=-2") &lt;= 0, "")</f>
        <v/>
      </c>
      <c r="AN83" s="6" t="str">
        <f>IF($AI83, COUNTIF(Andmekvaliteet!$B83:$X83, "&lt;=-1") &lt;= 0, "")</f>
        <v/>
      </c>
    </row>
    <row r="84" spans="1:40" x14ac:dyDescent="0.35">
      <c r="A84" s="2" t="str">
        <f t="shared" si="4"/>
        <v/>
      </c>
      <c r="B84" s="29" t="str">
        <f>IF(AND($AJ84, AndmeteEsitamiseKP&lt;&gt;Kontroll!$B$3), AndmeteEsitamiseKP, "")</f>
        <v/>
      </c>
      <c r="O84" s="35" t="str">
        <f>IF(AND($AJ84, AsutuseNimi&lt;&gt;Kontroll!$O$3), AsutuseNimi, "")</f>
        <v/>
      </c>
      <c r="P84" s="35" t="str">
        <f>IF(AND($AJ84, AsutuseAadress&lt;&gt;Kontroll!$P$3), AsutuseAadress, "")</f>
        <v/>
      </c>
      <c r="Q84" s="36" t="str">
        <f>IF(AND($AJ84, AsutuseRyhm&lt;&gt;Kontroll!$Q$3), AsutuseRyhm, "")</f>
        <v/>
      </c>
      <c r="S84" s="38" t="str">
        <f>IF(AND($AJ84, KokkupuuteKp&lt;&gt;Kontroll!$S$3), KokkupuuteKp, "")</f>
        <v/>
      </c>
      <c r="T84" s="134" t="str">
        <f t="shared" si="5"/>
        <v/>
      </c>
      <c r="U84" s="135" t="str">
        <f t="shared" si="6"/>
        <v/>
      </c>
      <c r="V84" s="40" t="str">
        <f>IF(AND($AJ84, SeotudHaigeEesnimi&lt;&gt;Kontroll!$V$3), SeotudHaigeEesnimi, "")</f>
        <v/>
      </c>
      <c r="W84" s="36" t="str">
        <f>IF(AND($AJ84, SeotudHaigePerenimi&lt;&gt;Kontroll!$W$3), SeotudHaigePerenimi, "")</f>
        <v/>
      </c>
      <c r="X84" s="168" t="str">
        <f>IF(AND($AJ84, SeotudHaigeIsikukood&lt;&gt;Kontroll!$X$3), SeotudHaigeIsikukood, "")</f>
        <v/>
      </c>
      <c r="Z84" s="3" t="str">
        <f>IF(AND($AJ84, AndmeteEsitajaNimi&lt;&gt;Kontroll!$Z$3), AndmeteEsitajaNimi, "")</f>
        <v/>
      </c>
      <c r="AA84" s="3" t="str">
        <f>IF(AND($AJ84, AndmeteEsitajaEpost&lt;&gt;Kontroll!$AA$3), AndmeteEsitajaEpost, "")</f>
        <v/>
      </c>
      <c r="AB84" s="3" t="str">
        <f>IF(AND($AJ84, AndmeteEsitajaTelefon&lt;&gt;Kontroll!$AB$3), AndmeteEsitajaTelefon, "")</f>
        <v/>
      </c>
      <c r="AC84" s="3" t="str">
        <f>IF(AND($AJ84, TerviseametiRegioon&lt;&gt;Kontroll!$AC$3), TerviseametiRegioon, "")</f>
        <v/>
      </c>
      <c r="AD84" s="3" t="str">
        <f>IF(AND($AJ84, TerviseametiInspektor&lt;&gt;Kontroll!$AD$3), TerviseametiInspektor, "")</f>
        <v/>
      </c>
      <c r="AE84" s="3" t="str">
        <f>IF(AND($AJ84, TerviseametiInspektoriIsikukood&lt;&gt;Kontroll!$AE$3), TerviseametiInspektoriIsikukood, "")</f>
        <v/>
      </c>
      <c r="AF84" s="3" t="str">
        <f>IF(AND($AJ84, TerviseametiInspektoriEpost&lt;&gt;Kontroll!$AF$3), TerviseametiInspektoriEpost, "")</f>
        <v/>
      </c>
      <c r="AI84" s="6" t="b">
        <f>IFERROR(SUMPRODUCT(--($B84:$X84&lt;&gt;""))&lt;&gt;SUMPRODUCT(--(Kontroll!$B$2:$X$2&lt;&gt;"")),TRUE)</f>
        <v>0</v>
      </c>
      <c r="AJ84" s="6" t="b">
        <f>IFERROR(SUMPRODUCT(--($C84:$N84&lt;&gt;""))&lt;&gt;SUMPRODUCT(--(Kontroll!$C$2:$N$2&lt;&gt;"")),TRUE)</f>
        <v>0</v>
      </c>
      <c r="AK84" s="6" t="b">
        <f t="shared" si="7"/>
        <v>0</v>
      </c>
      <c r="AL84" s="6">
        <f ca="1">COUNTIF(Andmekvaliteet!$B84:$X84, "=-2")</f>
        <v>0</v>
      </c>
      <c r="AM84" s="6" t="str">
        <f>IF($AI84, COUNTIF(Andmekvaliteet!$B84:$X84, "&lt;=-2") &lt;= 0, "")</f>
        <v/>
      </c>
      <c r="AN84" s="6" t="str">
        <f>IF($AI84, COUNTIF(Andmekvaliteet!$B84:$X84, "&lt;=-1") &lt;= 0, "")</f>
        <v/>
      </c>
    </row>
    <row r="85" spans="1:40" x14ac:dyDescent="0.35">
      <c r="A85" s="2" t="str">
        <f t="shared" si="4"/>
        <v/>
      </c>
      <c r="B85" s="29" t="str">
        <f>IF(AND($AJ85, AndmeteEsitamiseKP&lt;&gt;Kontroll!$B$3), AndmeteEsitamiseKP, "")</f>
        <v/>
      </c>
      <c r="O85" s="35" t="str">
        <f>IF(AND($AJ85, AsutuseNimi&lt;&gt;Kontroll!$O$3), AsutuseNimi, "")</f>
        <v/>
      </c>
      <c r="P85" s="35" t="str">
        <f>IF(AND($AJ85, AsutuseAadress&lt;&gt;Kontroll!$P$3), AsutuseAadress, "")</f>
        <v/>
      </c>
      <c r="Q85" s="36" t="str">
        <f>IF(AND($AJ85, AsutuseRyhm&lt;&gt;Kontroll!$Q$3), AsutuseRyhm, "")</f>
        <v/>
      </c>
      <c r="S85" s="38" t="str">
        <f>IF(AND($AJ85, KokkupuuteKp&lt;&gt;Kontroll!$S$3), KokkupuuteKp, "")</f>
        <v/>
      </c>
      <c r="T85" s="134" t="str">
        <f t="shared" si="5"/>
        <v/>
      </c>
      <c r="U85" s="135" t="str">
        <f t="shared" si="6"/>
        <v/>
      </c>
      <c r="V85" s="40" t="str">
        <f>IF(AND($AJ85, SeotudHaigeEesnimi&lt;&gt;Kontroll!$V$3), SeotudHaigeEesnimi, "")</f>
        <v/>
      </c>
      <c r="W85" s="36" t="str">
        <f>IF(AND($AJ85, SeotudHaigePerenimi&lt;&gt;Kontroll!$W$3), SeotudHaigePerenimi, "")</f>
        <v/>
      </c>
      <c r="X85" s="168" t="str">
        <f>IF(AND($AJ85, SeotudHaigeIsikukood&lt;&gt;Kontroll!$X$3), SeotudHaigeIsikukood, "")</f>
        <v/>
      </c>
      <c r="Z85" s="3" t="str">
        <f>IF(AND($AJ85, AndmeteEsitajaNimi&lt;&gt;Kontroll!$Z$3), AndmeteEsitajaNimi, "")</f>
        <v/>
      </c>
      <c r="AA85" s="3" t="str">
        <f>IF(AND($AJ85, AndmeteEsitajaEpost&lt;&gt;Kontroll!$AA$3), AndmeteEsitajaEpost, "")</f>
        <v/>
      </c>
      <c r="AB85" s="3" t="str">
        <f>IF(AND($AJ85, AndmeteEsitajaTelefon&lt;&gt;Kontroll!$AB$3), AndmeteEsitajaTelefon, "")</f>
        <v/>
      </c>
      <c r="AC85" s="3" t="str">
        <f>IF(AND($AJ85, TerviseametiRegioon&lt;&gt;Kontroll!$AC$3), TerviseametiRegioon, "")</f>
        <v/>
      </c>
      <c r="AD85" s="3" t="str">
        <f>IF(AND($AJ85, TerviseametiInspektor&lt;&gt;Kontroll!$AD$3), TerviseametiInspektor, "")</f>
        <v/>
      </c>
      <c r="AE85" s="3" t="str">
        <f>IF(AND($AJ85, TerviseametiInspektoriIsikukood&lt;&gt;Kontroll!$AE$3), TerviseametiInspektoriIsikukood, "")</f>
        <v/>
      </c>
      <c r="AF85" s="3" t="str">
        <f>IF(AND($AJ85, TerviseametiInspektoriEpost&lt;&gt;Kontroll!$AF$3), TerviseametiInspektoriEpost, "")</f>
        <v/>
      </c>
      <c r="AI85" s="6" t="b">
        <f>IFERROR(SUMPRODUCT(--($B85:$X85&lt;&gt;""))&lt;&gt;SUMPRODUCT(--(Kontroll!$B$2:$X$2&lt;&gt;"")),TRUE)</f>
        <v>0</v>
      </c>
      <c r="AJ85" s="6" t="b">
        <f>IFERROR(SUMPRODUCT(--($C85:$N85&lt;&gt;""))&lt;&gt;SUMPRODUCT(--(Kontroll!$C$2:$N$2&lt;&gt;"")),TRUE)</f>
        <v>0</v>
      </c>
      <c r="AK85" s="6" t="b">
        <f t="shared" si="7"/>
        <v>0</v>
      </c>
      <c r="AL85" s="6">
        <f ca="1">COUNTIF(Andmekvaliteet!$B85:$X85, "=-2")</f>
        <v>0</v>
      </c>
      <c r="AM85" s="6" t="str">
        <f>IF($AI85, COUNTIF(Andmekvaliteet!$B85:$X85, "&lt;=-2") &lt;= 0, "")</f>
        <v/>
      </c>
      <c r="AN85" s="6" t="str">
        <f>IF($AI85, COUNTIF(Andmekvaliteet!$B85:$X85, "&lt;=-1") &lt;= 0, "")</f>
        <v/>
      </c>
    </row>
    <row r="86" spans="1:40" x14ac:dyDescent="0.35">
      <c r="A86" s="2" t="str">
        <f t="shared" si="4"/>
        <v/>
      </c>
      <c r="B86" s="29" t="str">
        <f>IF(AND($AJ86, AndmeteEsitamiseKP&lt;&gt;Kontroll!$B$3), AndmeteEsitamiseKP, "")</f>
        <v/>
      </c>
      <c r="O86" s="35" t="str">
        <f>IF(AND($AJ86, AsutuseNimi&lt;&gt;Kontroll!$O$3), AsutuseNimi, "")</f>
        <v/>
      </c>
      <c r="P86" s="35" t="str">
        <f>IF(AND($AJ86, AsutuseAadress&lt;&gt;Kontroll!$P$3), AsutuseAadress, "")</f>
        <v/>
      </c>
      <c r="Q86" s="36" t="str">
        <f>IF(AND($AJ86, AsutuseRyhm&lt;&gt;Kontroll!$Q$3), AsutuseRyhm, "")</f>
        <v/>
      </c>
      <c r="S86" s="38" t="str">
        <f>IF(AND($AJ86, KokkupuuteKp&lt;&gt;Kontroll!$S$3), KokkupuuteKp, "")</f>
        <v/>
      </c>
      <c r="T86" s="134" t="str">
        <f t="shared" si="5"/>
        <v/>
      </c>
      <c r="U86" s="135" t="str">
        <f t="shared" si="6"/>
        <v/>
      </c>
      <c r="V86" s="40" t="str">
        <f>IF(AND($AJ86, SeotudHaigeEesnimi&lt;&gt;Kontroll!$V$3), SeotudHaigeEesnimi, "")</f>
        <v/>
      </c>
      <c r="W86" s="36" t="str">
        <f>IF(AND($AJ86, SeotudHaigePerenimi&lt;&gt;Kontroll!$W$3), SeotudHaigePerenimi, "")</f>
        <v/>
      </c>
      <c r="X86" s="168" t="str">
        <f>IF(AND($AJ86, SeotudHaigeIsikukood&lt;&gt;Kontroll!$X$3), SeotudHaigeIsikukood, "")</f>
        <v/>
      </c>
      <c r="Z86" s="3" t="str">
        <f>IF(AND($AJ86, AndmeteEsitajaNimi&lt;&gt;Kontroll!$Z$3), AndmeteEsitajaNimi, "")</f>
        <v/>
      </c>
      <c r="AA86" s="3" t="str">
        <f>IF(AND($AJ86, AndmeteEsitajaEpost&lt;&gt;Kontroll!$AA$3), AndmeteEsitajaEpost, "")</f>
        <v/>
      </c>
      <c r="AB86" s="3" t="str">
        <f>IF(AND($AJ86, AndmeteEsitajaTelefon&lt;&gt;Kontroll!$AB$3), AndmeteEsitajaTelefon, "")</f>
        <v/>
      </c>
      <c r="AC86" s="3" t="str">
        <f>IF(AND($AJ86, TerviseametiRegioon&lt;&gt;Kontroll!$AC$3), TerviseametiRegioon, "")</f>
        <v/>
      </c>
      <c r="AD86" s="3" t="str">
        <f>IF(AND($AJ86, TerviseametiInspektor&lt;&gt;Kontroll!$AD$3), TerviseametiInspektor, "")</f>
        <v/>
      </c>
      <c r="AE86" s="3" t="str">
        <f>IF(AND($AJ86, TerviseametiInspektoriIsikukood&lt;&gt;Kontroll!$AE$3), TerviseametiInspektoriIsikukood, "")</f>
        <v/>
      </c>
      <c r="AF86" s="3" t="str">
        <f>IF(AND($AJ86, TerviseametiInspektoriEpost&lt;&gt;Kontroll!$AF$3), TerviseametiInspektoriEpost, "")</f>
        <v/>
      </c>
      <c r="AI86" s="6" t="b">
        <f>IFERROR(SUMPRODUCT(--($B86:$X86&lt;&gt;""))&lt;&gt;SUMPRODUCT(--(Kontroll!$B$2:$X$2&lt;&gt;"")),TRUE)</f>
        <v>0</v>
      </c>
      <c r="AJ86" s="6" t="b">
        <f>IFERROR(SUMPRODUCT(--($C86:$N86&lt;&gt;""))&lt;&gt;SUMPRODUCT(--(Kontroll!$C$2:$N$2&lt;&gt;"")),TRUE)</f>
        <v>0</v>
      </c>
      <c r="AK86" s="6" t="b">
        <f t="shared" si="7"/>
        <v>0</v>
      </c>
      <c r="AL86" s="6">
        <f ca="1">COUNTIF(Andmekvaliteet!$B86:$X86, "=-2")</f>
        <v>0</v>
      </c>
      <c r="AM86" s="6" t="str">
        <f>IF($AI86, COUNTIF(Andmekvaliteet!$B86:$X86, "&lt;=-2") &lt;= 0, "")</f>
        <v/>
      </c>
      <c r="AN86" s="6" t="str">
        <f>IF($AI86, COUNTIF(Andmekvaliteet!$B86:$X86, "&lt;=-1") &lt;= 0, "")</f>
        <v/>
      </c>
    </row>
    <row r="87" spans="1:40" x14ac:dyDescent="0.35">
      <c r="A87" s="2" t="str">
        <f t="shared" si="4"/>
        <v/>
      </c>
      <c r="B87" s="29" t="str">
        <f>IF(AND($AJ87, AndmeteEsitamiseKP&lt;&gt;Kontroll!$B$3), AndmeteEsitamiseKP, "")</f>
        <v/>
      </c>
      <c r="O87" s="35" t="str">
        <f>IF(AND($AJ87, AsutuseNimi&lt;&gt;Kontroll!$O$3), AsutuseNimi, "")</f>
        <v/>
      </c>
      <c r="P87" s="35" t="str">
        <f>IF(AND($AJ87, AsutuseAadress&lt;&gt;Kontroll!$P$3), AsutuseAadress, "")</f>
        <v/>
      </c>
      <c r="Q87" s="36" t="str">
        <f>IF(AND($AJ87, AsutuseRyhm&lt;&gt;Kontroll!$Q$3), AsutuseRyhm, "")</f>
        <v/>
      </c>
      <c r="S87" s="38" t="str">
        <f>IF(AND($AJ87, KokkupuuteKp&lt;&gt;Kontroll!$S$3), KokkupuuteKp, "")</f>
        <v/>
      </c>
      <c r="T87" s="134" t="str">
        <f t="shared" si="5"/>
        <v/>
      </c>
      <c r="U87" s="135" t="str">
        <f t="shared" si="6"/>
        <v/>
      </c>
      <c r="V87" s="40" t="str">
        <f>IF(AND($AJ87, SeotudHaigeEesnimi&lt;&gt;Kontroll!$V$3), SeotudHaigeEesnimi, "")</f>
        <v/>
      </c>
      <c r="W87" s="36" t="str">
        <f>IF(AND($AJ87, SeotudHaigePerenimi&lt;&gt;Kontroll!$W$3), SeotudHaigePerenimi, "")</f>
        <v/>
      </c>
      <c r="X87" s="168" t="str">
        <f>IF(AND($AJ87, SeotudHaigeIsikukood&lt;&gt;Kontroll!$X$3), SeotudHaigeIsikukood, "")</f>
        <v/>
      </c>
      <c r="Z87" s="3" t="str">
        <f>IF(AND($AJ87, AndmeteEsitajaNimi&lt;&gt;Kontroll!$Z$3), AndmeteEsitajaNimi, "")</f>
        <v/>
      </c>
      <c r="AA87" s="3" t="str">
        <f>IF(AND($AJ87, AndmeteEsitajaEpost&lt;&gt;Kontroll!$AA$3), AndmeteEsitajaEpost, "")</f>
        <v/>
      </c>
      <c r="AB87" s="3" t="str">
        <f>IF(AND($AJ87, AndmeteEsitajaTelefon&lt;&gt;Kontroll!$AB$3), AndmeteEsitajaTelefon, "")</f>
        <v/>
      </c>
      <c r="AC87" s="3" t="str">
        <f>IF(AND($AJ87, TerviseametiRegioon&lt;&gt;Kontroll!$AC$3), TerviseametiRegioon, "")</f>
        <v/>
      </c>
      <c r="AD87" s="3" t="str">
        <f>IF(AND($AJ87, TerviseametiInspektor&lt;&gt;Kontroll!$AD$3), TerviseametiInspektor, "")</f>
        <v/>
      </c>
      <c r="AE87" s="3" t="str">
        <f>IF(AND($AJ87, TerviseametiInspektoriIsikukood&lt;&gt;Kontroll!$AE$3), TerviseametiInspektoriIsikukood, "")</f>
        <v/>
      </c>
      <c r="AF87" s="3" t="str">
        <f>IF(AND($AJ87, TerviseametiInspektoriEpost&lt;&gt;Kontroll!$AF$3), TerviseametiInspektoriEpost, "")</f>
        <v/>
      </c>
      <c r="AI87" s="6" t="b">
        <f>IFERROR(SUMPRODUCT(--($B87:$X87&lt;&gt;""))&lt;&gt;SUMPRODUCT(--(Kontroll!$B$2:$X$2&lt;&gt;"")),TRUE)</f>
        <v>0</v>
      </c>
      <c r="AJ87" s="6" t="b">
        <f>IFERROR(SUMPRODUCT(--($C87:$N87&lt;&gt;""))&lt;&gt;SUMPRODUCT(--(Kontroll!$C$2:$N$2&lt;&gt;"")),TRUE)</f>
        <v>0</v>
      </c>
      <c r="AK87" s="6" t="b">
        <f t="shared" si="7"/>
        <v>0</v>
      </c>
      <c r="AL87" s="6">
        <f ca="1">COUNTIF(Andmekvaliteet!$B87:$X87, "=-2")</f>
        <v>0</v>
      </c>
      <c r="AM87" s="6" t="str">
        <f>IF($AI87, COUNTIF(Andmekvaliteet!$B87:$X87, "&lt;=-2") &lt;= 0, "")</f>
        <v/>
      </c>
      <c r="AN87" s="6" t="str">
        <f>IF($AI87, COUNTIF(Andmekvaliteet!$B87:$X87, "&lt;=-1") &lt;= 0, "")</f>
        <v/>
      </c>
    </row>
    <row r="88" spans="1:40" x14ac:dyDescent="0.35">
      <c r="A88" s="2" t="str">
        <f t="shared" si="4"/>
        <v/>
      </c>
      <c r="B88" s="29" t="str">
        <f>IF(AND($AJ88, AndmeteEsitamiseKP&lt;&gt;Kontroll!$B$3), AndmeteEsitamiseKP, "")</f>
        <v/>
      </c>
      <c r="O88" s="35" t="str">
        <f>IF(AND($AJ88, AsutuseNimi&lt;&gt;Kontroll!$O$3), AsutuseNimi, "")</f>
        <v/>
      </c>
      <c r="P88" s="35" t="str">
        <f>IF(AND($AJ88, AsutuseAadress&lt;&gt;Kontroll!$P$3), AsutuseAadress, "")</f>
        <v/>
      </c>
      <c r="Q88" s="36" t="str">
        <f>IF(AND($AJ88, AsutuseRyhm&lt;&gt;Kontroll!$Q$3), AsutuseRyhm, "")</f>
        <v/>
      </c>
      <c r="S88" s="38" t="str">
        <f>IF(AND($AJ88, KokkupuuteKp&lt;&gt;Kontroll!$S$3), KokkupuuteKp, "")</f>
        <v/>
      </c>
      <c r="T88" s="134" t="str">
        <f t="shared" si="5"/>
        <v/>
      </c>
      <c r="U88" s="135" t="str">
        <f t="shared" si="6"/>
        <v/>
      </c>
      <c r="V88" s="40" t="str">
        <f>IF(AND($AJ88, SeotudHaigeEesnimi&lt;&gt;Kontroll!$V$3), SeotudHaigeEesnimi, "")</f>
        <v/>
      </c>
      <c r="W88" s="36" t="str">
        <f>IF(AND($AJ88, SeotudHaigePerenimi&lt;&gt;Kontroll!$W$3), SeotudHaigePerenimi, "")</f>
        <v/>
      </c>
      <c r="X88" s="168" t="str">
        <f>IF(AND($AJ88, SeotudHaigeIsikukood&lt;&gt;Kontroll!$X$3), SeotudHaigeIsikukood, "")</f>
        <v/>
      </c>
      <c r="Z88" s="3" t="str">
        <f>IF(AND($AJ88, AndmeteEsitajaNimi&lt;&gt;Kontroll!$Z$3), AndmeteEsitajaNimi, "")</f>
        <v/>
      </c>
      <c r="AA88" s="3" t="str">
        <f>IF(AND($AJ88, AndmeteEsitajaEpost&lt;&gt;Kontroll!$AA$3), AndmeteEsitajaEpost, "")</f>
        <v/>
      </c>
      <c r="AB88" s="3" t="str">
        <f>IF(AND($AJ88, AndmeteEsitajaTelefon&lt;&gt;Kontroll!$AB$3), AndmeteEsitajaTelefon, "")</f>
        <v/>
      </c>
      <c r="AC88" s="3" t="str">
        <f>IF(AND($AJ88, TerviseametiRegioon&lt;&gt;Kontroll!$AC$3), TerviseametiRegioon, "")</f>
        <v/>
      </c>
      <c r="AD88" s="3" t="str">
        <f>IF(AND($AJ88, TerviseametiInspektor&lt;&gt;Kontroll!$AD$3), TerviseametiInspektor, "")</f>
        <v/>
      </c>
      <c r="AE88" s="3" t="str">
        <f>IF(AND($AJ88, TerviseametiInspektoriIsikukood&lt;&gt;Kontroll!$AE$3), TerviseametiInspektoriIsikukood, "")</f>
        <v/>
      </c>
      <c r="AF88" s="3" t="str">
        <f>IF(AND($AJ88, TerviseametiInspektoriEpost&lt;&gt;Kontroll!$AF$3), TerviseametiInspektoriEpost, "")</f>
        <v/>
      </c>
      <c r="AI88" s="6" t="b">
        <f>IFERROR(SUMPRODUCT(--($B88:$X88&lt;&gt;""))&lt;&gt;SUMPRODUCT(--(Kontroll!$B$2:$X$2&lt;&gt;"")),TRUE)</f>
        <v>0</v>
      </c>
      <c r="AJ88" s="6" t="b">
        <f>IFERROR(SUMPRODUCT(--($C88:$N88&lt;&gt;""))&lt;&gt;SUMPRODUCT(--(Kontroll!$C$2:$N$2&lt;&gt;"")),TRUE)</f>
        <v>0</v>
      </c>
      <c r="AK88" s="6" t="b">
        <f t="shared" si="7"/>
        <v>0</v>
      </c>
      <c r="AL88" s="6">
        <f ca="1">COUNTIF(Andmekvaliteet!$B88:$X88, "=-2")</f>
        <v>0</v>
      </c>
      <c r="AM88" s="6" t="str">
        <f>IF($AI88, COUNTIF(Andmekvaliteet!$B88:$X88, "&lt;=-2") &lt;= 0, "")</f>
        <v/>
      </c>
      <c r="AN88" s="6" t="str">
        <f>IF($AI88, COUNTIF(Andmekvaliteet!$B88:$X88, "&lt;=-1") &lt;= 0, "")</f>
        <v/>
      </c>
    </row>
    <row r="89" spans="1:40" x14ac:dyDescent="0.35">
      <c r="A89" s="2" t="str">
        <f t="shared" si="4"/>
        <v/>
      </c>
      <c r="B89" s="29" t="str">
        <f>IF(AND($AJ89, AndmeteEsitamiseKP&lt;&gt;Kontroll!$B$3), AndmeteEsitamiseKP, "")</f>
        <v/>
      </c>
      <c r="O89" s="35" t="str">
        <f>IF(AND($AJ89, AsutuseNimi&lt;&gt;Kontroll!$O$3), AsutuseNimi, "")</f>
        <v/>
      </c>
      <c r="P89" s="35" t="str">
        <f>IF(AND($AJ89, AsutuseAadress&lt;&gt;Kontroll!$P$3), AsutuseAadress, "")</f>
        <v/>
      </c>
      <c r="Q89" s="36" t="str">
        <f>IF(AND($AJ89, AsutuseRyhm&lt;&gt;Kontroll!$Q$3), AsutuseRyhm, "")</f>
        <v/>
      </c>
      <c r="S89" s="38" t="str">
        <f>IF(AND($AJ89, KokkupuuteKp&lt;&gt;Kontroll!$S$3), KokkupuuteKp, "")</f>
        <v/>
      </c>
      <c r="T89" s="134" t="str">
        <f t="shared" si="5"/>
        <v/>
      </c>
      <c r="U89" s="135" t="str">
        <f t="shared" si="6"/>
        <v/>
      </c>
      <c r="V89" s="40" t="str">
        <f>IF(AND($AJ89, SeotudHaigeEesnimi&lt;&gt;Kontroll!$V$3), SeotudHaigeEesnimi, "")</f>
        <v/>
      </c>
      <c r="W89" s="36" t="str">
        <f>IF(AND($AJ89, SeotudHaigePerenimi&lt;&gt;Kontroll!$W$3), SeotudHaigePerenimi, "")</f>
        <v/>
      </c>
      <c r="X89" s="168" t="str">
        <f>IF(AND($AJ89, SeotudHaigeIsikukood&lt;&gt;Kontroll!$X$3), SeotudHaigeIsikukood, "")</f>
        <v/>
      </c>
      <c r="Z89" s="3" t="str">
        <f>IF(AND($AJ89, AndmeteEsitajaNimi&lt;&gt;Kontroll!$Z$3), AndmeteEsitajaNimi, "")</f>
        <v/>
      </c>
      <c r="AA89" s="3" t="str">
        <f>IF(AND($AJ89, AndmeteEsitajaEpost&lt;&gt;Kontroll!$AA$3), AndmeteEsitajaEpost, "")</f>
        <v/>
      </c>
      <c r="AB89" s="3" t="str">
        <f>IF(AND($AJ89, AndmeteEsitajaTelefon&lt;&gt;Kontroll!$AB$3), AndmeteEsitajaTelefon, "")</f>
        <v/>
      </c>
      <c r="AC89" s="3" t="str">
        <f>IF(AND($AJ89, TerviseametiRegioon&lt;&gt;Kontroll!$AC$3), TerviseametiRegioon, "")</f>
        <v/>
      </c>
      <c r="AD89" s="3" t="str">
        <f>IF(AND($AJ89, TerviseametiInspektor&lt;&gt;Kontroll!$AD$3), TerviseametiInspektor, "")</f>
        <v/>
      </c>
      <c r="AE89" s="3" t="str">
        <f>IF(AND($AJ89, TerviseametiInspektoriIsikukood&lt;&gt;Kontroll!$AE$3), TerviseametiInspektoriIsikukood, "")</f>
        <v/>
      </c>
      <c r="AF89" s="3" t="str">
        <f>IF(AND($AJ89, TerviseametiInspektoriEpost&lt;&gt;Kontroll!$AF$3), TerviseametiInspektoriEpost, "")</f>
        <v/>
      </c>
      <c r="AI89" s="6" t="b">
        <f>IFERROR(SUMPRODUCT(--($B89:$X89&lt;&gt;""))&lt;&gt;SUMPRODUCT(--(Kontroll!$B$2:$X$2&lt;&gt;"")),TRUE)</f>
        <v>0</v>
      </c>
      <c r="AJ89" s="6" t="b">
        <f>IFERROR(SUMPRODUCT(--($C89:$N89&lt;&gt;""))&lt;&gt;SUMPRODUCT(--(Kontroll!$C$2:$N$2&lt;&gt;"")),TRUE)</f>
        <v>0</v>
      </c>
      <c r="AK89" s="6" t="b">
        <f t="shared" si="7"/>
        <v>0</v>
      </c>
      <c r="AL89" s="6">
        <f ca="1">COUNTIF(Andmekvaliteet!$B89:$X89, "=-2")</f>
        <v>0</v>
      </c>
      <c r="AM89" s="6" t="str">
        <f>IF($AI89, COUNTIF(Andmekvaliteet!$B89:$X89, "&lt;=-2") &lt;= 0, "")</f>
        <v/>
      </c>
      <c r="AN89" s="6" t="str">
        <f>IF($AI89, COUNTIF(Andmekvaliteet!$B89:$X89, "&lt;=-1") &lt;= 0, "")</f>
        <v/>
      </c>
    </row>
    <row r="90" spans="1:40" x14ac:dyDescent="0.35">
      <c r="A90" s="2" t="str">
        <f t="shared" si="4"/>
        <v/>
      </c>
      <c r="B90" s="29" t="str">
        <f>IF(AND($AJ90, AndmeteEsitamiseKP&lt;&gt;Kontroll!$B$3), AndmeteEsitamiseKP, "")</f>
        <v/>
      </c>
      <c r="O90" s="35" t="str">
        <f>IF(AND($AJ90, AsutuseNimi&lt;&gt;Kontroll!$O$3), AsutuseNimi, "")</f>
        <v/>
      </c>
      <c r="P90" s="35" t="str">
        <f>IF(AND($AJ90, AsutuseAadress&lt;&gt;Kontroll!$P$3), AsutuseAadress, "")</f>
        <v/>
      </c>
      <c r="Q90" s="36" t="str">
        <f>IF(AND($AJ90, AsutuseRyhm&lt;&gt;Kontroll!$Q$3), AsutuseRyhm, "")</f>
        <v/>
      </c>
      <c r="S90" s="38" t="str">
        <f>IF(AND($AJ90, KokkupuuteKp&lt;&gt;Kontroll!$S$3), KokkupuuteKp, "")</f>
        <v/>
      </c>
      <c r="T90" s="134" t="str">
        <f t="shared" si="5"/>
        <v/>
      </c>
      <c r="U90" s="135" t="str">
        <f t="shared" si="6"/>
        <v/>
      </c>
      <c r="V90" s="40" t="str">
        <f>IF(AND($AJ90, SeotudHaigeEesnimi&lt;&gt;Kontroll!$V$3), SeotudHaigeEesnimi, "")</f>
        <v/>
      </c>
      <c r="W90" s="36" t="str">
        <f>IF(AND($AJ90, SeotudHaigePerenimi&lt;&gt;Kontroll!$W$3), SeotudHaigePerenimi, "")</f>
        <v/>
      </c>
      <c r="X90" s="168" t="str">
        <f>IF(AND($AJ90, SeotudHaigeIsikukood&lt;&gt;Kontroll!$X$3), SeotudHaigeIsikukood, "")</f>
        <v/>
      </c>
      <c r="Z90" s="3" t="str">
        <f>IF(AND($AJ90, AndmeteEsitajaNimi&lt;&gt;Kontroll!$Z$3), AndmeteEsitajaNimi, "")</f>
        <v/>
      </c>
      <c r="AA90" s="3" t="str">
        <f>IF(AND($AJ90, AndmeteEsitajaEpost&lt;&gt;Kontroll!$AA$3), AndmeteEsitajaEpost, "")</f>
        <v/>
      </c>
      <c r="AB90" s="3" t="str">
        <f>IF(AND($AJ90, AndmeteEsitajaTelefon&lt;&gt;Kontroll!$AB$3), AndmeteEsitajaTelefon, "")</f>
        <v/>
      </c>
      <c r="AC90" s="3" t="str">
        <f>IF(AND($AJ90, TerviseametiRegioon&lt;&gt;Kontroll!$AC$3), TerviseametiRegioon, "")</f>
        <v/>
      </c>
      <c r="AD90" s="3" t="str">
        <f>IF(AND($AJ90, TerviseametiInspektor&lt;&gt;Kontroll!$AD$3), TerviseametiInspektor, "")</f>
        <v/>
      </c>
      <c r="AE90" s="3" t="str">
        <f>IF(AND($AJ90, TerviseametiInspektoriIsikukood&lt;&gt;Kontroll!$AE$3), TerviseametiInspektoriIsikukood, "")</f>
        <v/>
      </c>
      <c r="AF90" s="3" t="str">
        <f>IF(AND($AJ90, TerviseametiInspektoriEpost&lt;&gt;Kontroll!$AF$3), TerviseametiInspektoriEpost, "")</f>
        <v/>
      </c>
      <c r="AI90" s="6" t="b">
        <f>IFERROR(SUMPRODUCT(--($B90:$X90&lt;&gt;""))&lt;&gt;SUMPRODUCT(--(Kontroll!$B$2:$X$2&lt;&gt;"")),TRUE)</f>
        <v>0</v>
      </c>
      <c r="AJ90" s="6" t="b">
        <f>IFERROR(SUMPRODUCT(--($C90:$N90&lt;&gt;""))&lt;&gt;SUMPRODUCT(--(Kontroll!$C$2:$N$2&lt;&gt;"")),TRUE)</f>
        <v>0</v>
      </c>
      <c r="AK90" s="6" t="b">
        <f t="shared" si="7"/>
        <v>0</v>
      </c>
      <c r="AL90" s="6">
        <f ca="1">COUNTIF(Andmekvaliteet!$B90:$X90, "=-2")</f>
        <v>0</v>
      </c>
      <c r="AM90" s="6" t="str">
        <f>IF($AI90, COUNTIF(Andmekvaliteet!$B90:$X90, "&lt;=-2") &lt;= 0, "")</f>
        <v/>
      </c>
      <c r="AN90" s="6" t="str">
        <f>IF($AI90, COUNTIF(Andmekvaliteet!$B90:$X90, "&lt;=-1") &lt;= 0, "")</f>
        <v/>
      </c>
    </row>
    <row r="91" spans="1:40" x14ac:dyDescent="0.35">
      <c r="A91" s="2" t="str">
        <f t="shared" si="4"/>
        <v/>
      </c>
      <c r="B91" s="29" t="str">
        <f>IF(AND($AJ91, AndmeteEsitamiseKP&lt;&gt;Kontroll!$B$3), AndmeteEsitamiseKP, "")</f>
        <v/>
      </c>
      <c r="O91" s="35" t="str">
        <f>IF(AND($AJ91, AsutuseNimi&lt;&gt;Kontroll!$O$3), AsutuseNimi, "")</f>
        <v/>
      </c>
      <c r="P91" s="35" t="str">
        <f>IF(AND($AJ91, AsutuseAadress&lt;&gt;Kontroll!$P$3), AsutuseAadress, "")</f>
        <v/>
      </c>
      <c r="Q91" s="36" t="str">
        <f>IF(AND($AJ91, AsutuseRyhm&lt;&gt;Kontroll!$Q$3), AsutuseRyhm, "")</f>
        <v/>
      </c>
      <c r="S91" s="38" t="str">
        <f>IF(AND($AJ91, KokkupuuteKp&lt;&gt;Kontroll!$S$3), KokkupuuteKp, "")</f>
        <v/>
      </c>
      <c r="T91" s="134" t="str">
        <f t="shared" si="5"/>
        <v/>
      </c>
      <c r="U91" s="135" t="str">
        <f t="shared" si="6"/>
        <v/>
      </c>
      <c r="V91" s="40" t="str">
        <f>IF(AND($AJ91, SeotudHaigeEesnimi&lt;&gt;Kontroll!$V$3), SeotudHaigeEesnimi, "")</f>
        <v/>
      </c>
      <c r="W91" s="36" t="str">
        <f>IF(AND($AJ91, SeotudHaigePerenimi&lt;&gt;Kontroll!$W$3), SeotudHaigePerenimi, "")</f>
        <v/>
      </c>
      <c r="X91" s="168" t="str">
        <f>IF(AND($AJ91, SeotudHaigeIsikukood&lt;&gt;Kontroll!$X$3), SeotudHaigeIsikukood, "")</f>
        <v/>
      </c>
      <c r="Z91" s="3" t="str">
        <f>IF(AND($AJ91, AndmeteEsitajaNimi&lt;&gt;Kontroll!$Z$3), AndmeteEsitajaNimi, "")</f>
        <v/>
      </c>
      <c r="AA91" s="3" t="str">
        <f>IF(AND($AJ91, AndmeteEsitajaEpost&lt;&gt;Kontroll!$AA$3), AndmeteEsitajaEpost, "")</f>
        <v/>
      </c>
      <c r="AB91" s="3" t="str">
        <f>IF(AND($AJ91, AndmeteEsitajaTelefon&lt;&gt;Kontroll!$AB$3), AndmeteEsitajaTelefon, "")</f>
        <v/>
      </c>
      <c r="AC91" s="3" t="str">
        <f>IF(AND($AJ91, TerviseametiRegioon&lt;&gt;Kontroll!$AC$3), TerviseametiRegioon, "")</f>
        <v/>
      </c>
      <c r="AD91" s="3" t="str">
        <f>IF(AND($AJ91, TerviseametiInspektor&lt;&gt;Kontroll!$AD$3), TerviseametiInspektor, "")</f>
        <v/>
      </c>
      <c r="AE91" s="3" t="str">
        <f>IF(AND($AJ91, TerviseametiInspektoriIsikukood&lt;&gt;Kontroll!$AE$3), TerviseametiInspektoriIsikukood, "")</f>
        <v/>
      </c>
      <c r="AF91" s="3" t="str">
        <f>IF(AND($AJ91, TerviseametiInspektoriEpost&lt;&gt;Kontroll!$AF$3), TerviseametiInspektoriEpost, "")</f>
        <v/>
      </c>
      <c r="AI91" s="6" t="b">
        <f>IFERROR(SUMPRODUCT(--($B91:$X91&lt;&gt;""))&lt;&gt;SUMPRODUCT(--(Kontroll!$B$2:$X$2&lt;&gt;"")),TRUE)</f>
        <v>0</v>
      </c>
      <c r="AJ91" s="6" t="b">
        <f>IFERROR(SUMPRODUCT(--($C91:$N91&lt;&gt;""))&lt;&gt;SUMPRODUCT(--(Kontroll!$C$2:$N$2&lt;&gt;"")),TRUE)</f>
        <v>0</v>
      </c>
      <c r="AK91" s="6" t="b">
        <f t="shared" si="7"/>
        <v>0</v>
      </c>
      <c r="AL91" s="6">
        <f ca="1">COUNTIF(Andmekvaliteet!$B91:$X91, "=-2")</f>
        <v>0</v>
      </c>
      <c r="AM91" s="6" t="str">
        <f>IF($AI91, COUNTIF(Andmekvaliteet!$B91:$X91, "&lt;=-2") &lt;= 0, "")</f>
        <v/>
      </c>
      <c r="AN91" s="6" t="str">
        <f>IF($AI91, COUNTIF(Andmekvaliteet!$B91:$X91, "&lt;=-1") &lt;= 0, "")</f>
        <v/>
      </c>
    </row>
    <row r="92" spans="1:40" x14ac:dyDescent="0.35">
      <c r="A92" s="2" t="str">
        <f t="shared" si="4"/>
        <v/>
      </c>
      <c r="B92" s="29" t="str">
        <f>IF(AND($AJ92, AndmeteEsitamiseKP&lt;&gt;Kontroll!$B$3), AndmeteEsitamiseKP, "")</f>
        <v/>
      </c>
      <c r="O92" s="35" t="str">
        <f>IF(AND($AJ92, AsutuseNimi&lt;&gt;Kontroll!$O$3), AsutuseNimi, "")</f>
        <v/>
      </c>
      <c r="P92" s="35" t="str">
        <f>IF(AND($AJ92, AsutuseAadress&lt;&gt;Kontroll!$P$3), AsutuseAadress, "")</f>
        <v/>
      </c>
      <c r="Q92" s="36" t="str">
        <f>IF(AND($AJ92, AsutuseRyhm&lt;&gt;Kontroll!$Q$3), AsutuseRyhm, "")</f>
        <v/>
      </c>
      <c r="S92" s="38" t="str">
        <f>IF(AND($AJ92, KokkupuuteKp&lt;&gt;Kontroll!$S$3), KokkupuuteKp, "")</f>
        <v/>
      </c>
      <c r="T92" s="134" t="str">
        <f t="shared" si="5"/>
        <v/>
      </c>
      <c r="U92" s="135" t="str">
        <f t="shared" si="6"/>
        <v/>
      </c>
      <c r="V92" s="40" t="str">
        <f>IF(AND($AJ92, SeotudHaigeEesnimi&lt;&gt;Kontroll!$V$3), SeotudHaigeEesnimi, "")</f>
        <v/>
      </c>
      <c r="W92" s="36" t="str">
        <f>IF(AND($AJ92, SeotudHaigePerenimi&lt;&gt;Kontroll!$W$3), SeotudHaigePerenimi, "")</f>
        <v/>
      </c>
      <c r="X92" s="168" t="str">
        <f>IF(AND($AJ92, SeotudHaigeIsikukood&lt;&gt;Kontroll!$X$3), SeotudHaigeIsikukood, "")</f>
        <v/>
      </c>
      <c r="Z92" s="3" t="str">
        <f>IF(AND($AJ92, AndmeteEsitajaNimi&lt;&gt;Kontroll!$Z$3), AndmeteEsitajaNimi, "")</f>
        <v/>
      </c>
      <c r="AA92" s="3" t="str">
        <f>IF(AND($AJ92, AndmeteEsitajaEpost&lt;&gt;Kontroll!$AA$3), AndmeteEsitajaEpost, "")</f>
        <v/>
      </c>
      <c r="AB92" s="3" t="str">
        <f>IF(AND($AJ92, AndmeteEsitajaTelefon&lt;&gt;Kontroll!$AB$3), AndmeteEsitajaTelefon, "")</f>
        <v/>
      </c>
      <c r="AC92" s="3" t="str">
        <f>IF(AND($AJ92, TerviseametiRegioon&lt;&gt;Kontroll!$AC$3), TerviseametiRegioon, "")</f>
        <v/>
      </c>
      <c r="AD92" s="3" t="str">
        <f>IF(AND($AJ92, TerviseametiInspektor&lt;&gt;Kontroll!$AD$3), TerviseametiInspektor, "")</f>
        <v/>
      </c>
      <c r="AE92" s="3" t="str">
        <f>IF(AND($AJ92, TerviseametiInspektoriIsikukood&lt;&gt;Kontroll!$AE$3), TerviseametiInspektoriIsikukood, "")</f>
        <v/>
      </c>
      <c r="AF92" s="3" t="str">
        <f>IF(AND($AJ92, TerviseametiInspektoriEpost&lt;&gt;Kontroll!$AF$3), TerviseametiInspektoriEpost, "")</f>
        <v/>
      </c>
      <c r="AI92" s="6" t="b">
        <f>IFERROR(SUMPRODUCT(--($B92:$X92&lt;&gt;""))&lt;&gt;SUMPRODUCT(--(Kontroll!$B$2:$X$2&lt;&gt;"")),TRUE)</f>
        <v>0</v>
      </c>
      <c r="AJ92" s="6" t="b">
        <f>IFERROR(SUMPRODUCT(--($C92:$N92&lt;&gt;""))&lt;&gt;SUMPRODUCT(--(Kontroll!$C$2:$N$2&lt;&gt;"")),TRUE)</f>
        <v>0</v>
      </c>
      <c r="AK92" s="6" t="b">
        <f t="shared" si="7"/>
        <v>0</v>
      </c>
      <c r="AL92" s="6">
        <f ca="1">COUNTIF(Andmekvaliteet!$B92:$X92, "=-2")</f>
        <v>0</v>
      </c>
      <c r="AM92" s="6" t="str">
        <f>IF($AI92, COUNTIF(Andmekvaliteet!$B92:$X92, "&lt;=-2") &lt;= 0, "")</f>
        <v/>
      </c>
      <c r="AN92" s="6" t="str">
        <f>IF($AI92, COUNTIF(Andmekvaliteet!$B92:$X92, "&lt;=-1") &lt;= 0, "")</f>
        <v/>
      </c>
    </row>
    <row r="93" spans="1:40" x14ac:dyDescent="0.35">
      <c r="A93" s="2" t="str">
        <f t="shared" si="4"/>
        <v/>
      </c>
      <c r="B93" s="29" t="str">
        <f>IF(AND($AJ93, AndmeteEsitamiseKP&lt;&gt;Kontroll!$B$3), AndmeteEsitamiseKP, "")</f>
        <v/>
      </c>
      <c r="O93" s="35" t="str">
        <f>IF(AND($AJ93, AsutuseNimi&lt;&gt;Kontroll!$O$3), AsutuseNimi, "")</f>
        <v/>
      </c>
      <c r="P93" s="35" t="str">
        <f>IF(AND($AJ93, AsutuseAadress&lt;&gt;Kontroll!$P$3), AsutuseAadress, "")</f>
        <v/>
      </c>
      <c r="Q93" s="36" t="str">
        <f>IF(AND($AJ93, AsutuseRyhm&lt;&gt;Kontroll!$Q$3), AsutuseRyhm, "")</f>
        <v/>
      </c>
      <c r="S93" s="38" t="str">
        <f>IF(AND($AJ93, KokkupuuteKp&lt;&gt;Kontroll!$S$3), KokkupuuteKp, "")</f>
        <v/>
      </c>
      <c r="T93" s="134" t="str">
        <f t="shared" si="5"/>
        <v/>
      </c>
      <c r="U93" s="135" t="str">
        <f t="shared" si="6"/>
        <v/>
      </c>
      <c r="V93" s="40" t="str">
        <f>IF(AND($AJ93, SeotudHaigeEesnimi&lt;&gt;Kontroll!$V$3), SeotudHaigeEesnimi, "")</f>
        <v/>
      </c>
      <c r="W93" s="36" t="str">
        <f>IF(AND($AJ93, SeotudHaigePerenimi&lt;&gt;Kontroll!$W$3), SeotudHaigePerenimi, "")</f>
        <v/>
      </c>
      <c r="X93" s="168" t="str">
        <f>IF(AND($AJ93, SeotudHaigeIsikukood&lt;&gt;Kontroll!$X$3), SeotudHaigeIsikukood, "")</f>
        <v/>
      </c>
      <c r="Z93" s="3" t="str">
        <f>IF(AND($AJ93, AndmeteEsitajaNimi&lt;&gt;Kontroll!$Z$3), AndmeteEsitajaNimi, "")</f>
        <v/>
      </c>
      <c r="AA93" s="3" t="str">
        <f>IF(AND($AJ93, AndmeteEsitajaEpost&lt;&gt;Kontroll!$AA$3), AndmeteEsitajaEpost, "")</f>
        <v/>
      </c>
      <c r="AB93" s="3" t="str">
        <f>IF(AND($AJ93, AndmeteEsitajaTelefon&lt;&gt;Kontroll!$AB$3), AndmeteEsitajaTelefon, "")</f>
        <v/>
      </c>
      <c r="AC93" s="3" t="str">
        <f>IF(AND($AJ93, TerviseametiRegioon&lt;&gt;Kontroll!$AC$3), TerviseametiRegioon, "")</f>
        <v/>
      </c>
      <c r="AD93" s="3" t="str">
        <f>IF(AND($AJ93, TerviseametiInspektor&lt;&gt;Kontroll!$AD$3), TerviseametiInspektor, "")</f>
        <v/>
      </c>
      <c r="AE93" s="3" t="str">
        <f>IF(AND($AJ93, TerviseametiInspektoriIsikukood&lt;&gt;Kontroll!$AE$3), TerviseametiInspektoriIsikukood, "")</f>
        <v/>
      </c>
      <c r="AF93" s="3" t="str">
        <f>IF(AND($AJ93, TerviseametiInspektoriEpost&lt;&gt;Kontroll!$AF$3), TerviseametiInspektoriEpost, "")</f>
        <v/>
      </c>
      <c r="AI93" s="6" t="b">
        <f>IFERROR(SUMPRODUCT(--($B93:$X93&lt;&gt;""))&lt;&gt;SUMPRODUCT(--(Kontroll!$B$2:$X$2&lt;&gt;"")),TRUE)</f>
        <v>0</v>
      </c>
      <c r="AJ93" s="6" t="b">
        <f>IFERROR(SUMPRODUCT(--($C93:$N93&lt;&gt;""))&lt;&gt;SUMPRODUCT(--(Kontroll!$C$2:$N$2&lt;&gt;"")),TRUE)</f>
        <v>0</v>
      </c>
      <c r="AK93" s="6" t="b">
        <f t="shared" si="7"/>
        <v>0</v>
      </c>
      <c r="AL93" s="6">
        <f ca="1">COUNTIF(Andmekvaliteet!$B93:$X93, "=-2")</f>
        <v>0</v>
      </c>
      <c r="AM93" s="6" t="str">
        <f>IF($AI93, COUNTIF(Andmekvaliteet!$B93:$X93, "&lt;=-2") &lt;= 0, "")</f>
        <v/>
      </c>
      <c r="AN93" s="6" t="str">
        <f>IF($AI93, COUNTIF(Andmekvaliteet!$B93:$X93, "&lt;=-1") &lt;= 0, "")</f>
        <v/>
      </c>
    </row>
    <row r="94" spans="1:40" x14ac:dyDescent="0.35">
      <c r="A94" s="2" t="str">
        <f t="shared" si="4"/>
        <v/>
      </c>
      <c r="B94" s="29" t="str">
        <f>IF(AND($AJ94, AndmeteEsitamiseKP&lt;&gt;Kontroll!$B$3), AndmeteEsitamiseKP, "")</f>
        <v/>
      </c>
      <c r="O94" s="35" t="str">
        <f>IF(AND($AJ94, AsutuseNimi&lt;&gt;Kontroll!$O$3), AsutuseNimi, "")</f>
        <v/>
      </c>
      <c r="P94" s="35" t="str">
        <f>IF(AND($AJ94, AsutuseAadress&lt;&gt;Kontroll!$P$3), AsutuseAadress, "")</f>
        <v/>
      </c>
      <c r="Q94" s="36" t="str">
        <f>IF(AND($AJ94, AsutuseRyhm&lt;&gt;Kontroll!$Q$3), AsutuseRyhm, "")</f>
        <v/>
      </c>
      <c r="S94" s="38" t="str">
        <f>IF(AND($AJ94, KokkupuuteKp&lt;&gt;Kontroll!$S$3), KokkupuuteKp, "")</f>
        <v/>
      </c>
      <c r="T94" s="134" t="str">
        <f t="shared" si="5"/>
        <v/>
      </c>
      <c r="U94" s="135" t="str">
        <f t="shared" si="6"/>
        <v/>
      </c>
      <c r="V94" s="40" t="str">
        <f>IF(AND($AJ94, SeotudHaigeEesnimi&lt;&gt;Kontroll!$V$3), SeotudHaigeEesnimi, "")</f>
        <v/>
      </c>
      <c r="W94" s="36" t="str">
        <f>IF(AND($AJ94, SeotudHaigePerenimi&lt;&gt;Kontroll!$W$3), SeotudHaigePerenimi, "")</f>
        <v/>
      </c>
      <c r="X94" s="168" t="str">
        <f>IF(AND($AJ94, SeotudHaigeIsikukood&lt;&gt;Kontroll!$X$3), SeotudHaigeIsikukood, "")</f>
        <v/>
      </c>
      <c r="Z94" s="3" t="str">
        <f>IF(AND($AJ94, AndmeteEsitajaNimi&lt;&gt;Kontroll!$Z$3), AndmeteEsitajaNimi, "")</f>
        <v/>
      </c>
      <c r="AA94" s="3" t="str">
        <f>IF(AND($AJ94, AndmeteEsitajaEpost&lt;&gt;Kontroll!$AA$3), AndmeteEsitajaEpost, "")</f>
        <v/>
      </c>
      <c r="AB94" s="3" t="str">
        <f>IF(AND($AJ94, AndmeteEsitajaTelefon&lt;&gt;Kontroll!$AB$3), AndmeteEsitajaTelefon, "")</f>
        <v/>
      </c>
      <c r="AC94" s="3" t="str">
        <f>IF(AND($AJ94, TerviseametiRegioon&lt;&gt;Kontroll!$AC$3), TerviseametiRegioon, "")</f>
        <v/>
      </c>
      <c r="AD94" s="3" t="str">
        <f>IF(AND($AJ94, TerviseametiInspektor&lt;&gt;Kontroll!$AD$3), TerviseametiInspektor, "")</f>
        <v/>
      </c>
      <c r="AE94" s="3" t="str">
        <f>IF(AND($AJ94, TerviseametiInspektoriIsikukood&lt;&gt;Kontroll!$AE$3), TerviseametiInspektoriIsikukood, "")</f>
        <v/>
      </c>
      <c r="AF94" s="3" t="str">
        <f>IF(AND($AJ94, TerviseametiInspektoriEpost&lt;&gt;Kontroll!$AF$3), TerviseametiInspektoriEpost, "")</f>
        <v/>
      </c>
      <c r="AI94" s="6" t="b">
        <f>IFERROR(SUMPRODUCT(--($B94:$X94&lt;&gt;""))&lt;&gt;SUMPRODUCT(--(Kontroll!$B$2:$X$2&lt;&gt;"")),TRUE)</f>
        <v>0</v>
      </c>
      <c r="AJ94" s="6" t="b">
        <f>IFERROR(SUMPRODUCT(--($C94:$N94&lt;&gt;""))&lt;&gt;SUMPRODUCT(--(Kontroll!$C$2:$N$2&lt;&gt;"")),TRUE)</f>
        <v>0</v>
      </c>
      <c r="AK94" s="6" t="b">
        <f t="shared" si="7"/>
        <v>0</v>
      </c>
      <c r="AL94" s="6">
        <f ca="1">COUNTIF(Andmekvaliteet!$B94:$X94, "=-2")</f>
        <v>0</v>
      </c>
      <c r="AM94" s="6" t="str">
        <f>IF($AI94, COUNTIF(Andmekvaliteet!$B94:$X94, "&lt;=-2") &lt;= 0, "")</f>
        <v/>
      </c>
      <c r="AN94" s="6" t="str">
        <f>IF($AI94, COUNTIF(Andmekvaliteet!$B94:$X94, "&lt;=-1") &lt;= 0, "")</f>
        <v/>
      </c>
    </row>
    <row r="95" spans="1:40" x14ac:dyDescent="0.35">
      <c r="A95" s="2" t="str">
        <f t="shared" si="4"/>
        <v/>
      </c>
      <c r="B95" s="29" t="str">
        <f>IF(AND($AJ95, AndmeteEsitamiseKP&lt;&gt;Kontroll!$B$3), AndmeteEsitamiseKP, "")</f>
        <v/>
      </c>
      <c r="O95" s="35" t="str">
        <f>IF(AND($AJ95, AsutuseNimi&lt;&gt;Kontroll!$O$3), AsutuseNimi, "")</f>
        <v/>
      </c>
      <c r="P95" s="35" t="str">
        <f>IF(AND($AJ95, AsutuseAadress&lt;&gt;Kontroll!$P$3), AsutuseAadress, "")</f>
        <v/>
      </c>
      <c r="Q95" s="36" t="str">
        <f>IF(AND($AJ95, AsutuseRyhm&lt;&gt;Kontroll!$Q$3), AsutuseRyhm, "")</f>
        <v/>
      </c>
      <c r="S95" s="38" t="str">
        <f>IF(AND($AJ95, KokkupuuteKp&lt;&gt;Kontroll!$S$3), KokkupuuteKp, "")</f>
        <v/>
      </c>
      <c r="T95" s="134" t="str">
        <f t="shared" si="5"/>
        <v/>
      </c>
      <c r="U95" s="135" t="str">
        <f t="shared" si="6"/>
        <v/>
      </c>
      <c r="V95" s="40" t="str">
        <f>IF(AND($AJ95, SeotudHaigeEesnimi&lt;&gt;Kontroll!$V$3), SeotudHaigeEesnimi, "")</f>
        <v/>
      </c>
      <c r="W95" s="36" t="str">
        <f>IF(AND($AJ95, SeotudHaigePerenimi&lt;&gt;Kontroll!$W$3), SeotudHaigePerenimi, "")</f>
        <v/>
      </c>
      <c r="X95" s="168" t="str">
        <f>IF(AND($AJ95, SeotudHaigeIsikukood&lt;&gt;Kontroll!$X$3), SeotudHaigeIsikukood, "")</f>
        <v/>
      </c>
      <c r="Z95" s="3" t="str">
        <f>IF(AND($AJ95, AndmeteEsitajaNimi&lt;&gt;Kontroll!$Z$3), AndmeteEsitajaNimi, "")</f>
        <v/>
      </c>
      <c r="AA95" s="3" t="str">
        <f>IF(AND($AJ95, AndmeteEsitajaEpost&lt;&gt;Kontroll!$AA$3), AndmeteEsitajaEpost, "")</f>
        <v/>
      </c>
      <c r="AB95" s="3" t="str">
        <f>IF(AND($AJ95, AndmeteEsitajaTelefon&lt;&gt;Kontroll!$AB$3), AndmeteEsitajaTelefon, "")</f>
        <v/>
      </c>
      <c r="AC95" s="3" t="str">
        <f>IF(AND($AJ95, TerviseametiRegioon&lt;&gt;Kontroll!$AC$3), TerviseametiRegioon, "")</f>
        <v/>
      </c>
      <c r="AD95" s="3" t="str">
        <f>IF(AND($AJ95, TerviseametiInspektor&lt;&gt;Kontroll!$AD$3), TerviseametiInspektor, "")</f>
        <v/>
      </c>
      <c r="AE95" s="3" t="str">
        <f>IF(AND($AJ95, TerviseametiInspektoriIsikukood&lt;&gt;Kontroll!$AE$3), TerviseametiInspektoriIsikukood, "")</f>
        <v/>
      </c>
      <c r="AF95" s="3" t="str">
        <f>IF(AND($AJ95, TerviseametiInspektoriEpost&lt;&gt;Kontroll!$AF$3), TerviseametiInspektoriEpost, "")</f>
        <v/>
      </c>
      <c r="AI95" s="6" t="b">
        <f>IFERROR(SUMPRODUCT(--($B95:$X95&lt;&gt;""))&lt;&gt;SUMPRODUCT(--(Kontroll!$B$2:$X$2&lt;&gt;"")),TRUE)</f>
        <v>0</v>
      </c>
      <c r="AJ95" s="6" t="b">
        <f>IFERROR(SUMPRODUCT(--($C95:$N95&lt;&gt;""))&lt;&gt;SUMPRODUCT(--(Kontroll!$C$2:$N$2&lt;&gt;"")),TRUE)</f>
        <v>0</v>
      </c>
      <c r="AK95" s="6" t="b">
        <f t="shared" si="7"/>
        <v>0</v>
      </c>
      <c r="AL95" s="6">
        <f ca="1">COUNTIF(Andmekvaliteet!$B95:$X95, "=-2")</f>
        <v>0</v>
      </c>
      <c r="AM95" s="6" t="str">
        <f>IF($AI95, COUNTIF(Andmekvaliteet!$B95:$X95, "&lt;=-2") &lt;= 0, "")</f>
        <v/>
      </c>
      <c r="AN95" s="6" t="str">
        <f>IF($AI95, COUNTIF(Andmekvaliteet!$B95:$X95, "&lt;=-1") &lt;= 0, "")</f>
        <v/>
      </c>
    </row>
    <row r="96" spans="1:40" x14ac:dyDescent="0.35">
      <c r="A96" s="2" t="str">
        <f t="shared" si="4"/>
        <v/>
      </c>
      <c r="B96" s="29" t="str">
        <f>IF(AND($AJ96, AndmeteEsitamiseKP&lt;&gt;Kontroll!$B$3), AndmeteEsitamiseKP, "")</f>
        <v/>
      </c>
      <c r="O96" s="35" t="str">
        <f>IF(AND($AJ96, AsutuseNimi&lt;&gt;Kontroll!$O$3), AsutuseNimi, "")</f>
        <v/>
      </c>
      <c r="P96" s="35" t="str">
        <f>IF(AND($AJ96, AsutuseAadress&lt;&gt;Kontroll!$P$3), AsutuseAadress, "")</f>
        <v/>
      </c>
      <c r="Q96" s="36" t="str">
        <f>IF(AND($AJ96, AsutuseRyhm&lt;&gt;Kontroll!$Q$3), AsutuseRyhm, "")</f>
        <v/>
      </c>
      <c r="S96" s="38" t="str">
        <f>IF(AND($AJ96, KokkupuuteKp&lt;&gt;Kontroll!$S$3), KokkupuuteKp, "")</f>
        <v/>
      </c>
      <c r="T96" s="134" t="str">
        <f t="shared" si="5"/>
        <v/>
      </c>
      <c r="U96" s="135" t="str">
        <f t="shared" si="6"/>
        <v/>
      </c>
      <c r="V96" s="40" t="str">
        <f>IF(AND($AJ96, SeotudHaigeEesnimi&lt;&gt;Kontroll!$V$3), SeotudHaigeEesnimi, "")</f>
        <v/>
      </c>
      <c r="W96" s="36" t="str">
        <f>IF(AND($AJ96, SeotudHaigePerenimi&lt;&gt;Kontroll!$W$3), SeotudHaigePerenimi, "")</f>
        <v/>
      </c>
      <c r="X96" s="168" t="str">
        <f>IF(AND($AJ96, SeotudHaigeIsikukood&lt;&gt;Kontroll!$X$3), SeotudHaigeIsikukood, "")</f>
        <v/>
      </c>
      <c r="Z96" s="3" t="str">
        <f>IF(AND($AJ96, AndmeteEsitajaNimi&lt;&gt;Kontroll!$Z$3), AndmeteEsitajaNimi, "")</f>
        <v/>
      </c>
      <c r="AA96" s="3" t="str">
        <f>IF(AND($AJ96, AndmeteEsitajaEpost&lt;&gt;Kontroll!$AA$3), AndmeteEsitajaEpost, "")</f>
        <v/>
      </c>
      <c r="AB96" s="3" t="str">
        <f>IF(AND($AJ96, AndmeteEsitajaTelefon&lt;&gt;Kontroll!$AB$3), AndmeteEsitajaTelefon, "")</f>
        <v/>
      </c>
      <c r="AC96" s="3" t="str">
        <f>IF(AND($AJ96, TerviseametiRegioon&lt;&gt;Kontroll!$AC$3), TerviseametiRegioon, "")</f>
        <v/>
      </c>
      <c r="AD96" s="3" t="str">
        <f>IF(AND($AJ96, TerviseametiInspektor&lt;&gt;Kontroll!$AD$3), TerviseametiInspektor, "")</f>
        <v/>
      </c>
      <c r="AE96" s="3" t="str">
        <f>IF(AND($AJ96, TerviseametiInspektoriIsikukood&lt;&gt;Kontroll!$AE$3), TerviseametiInspektoriIsikukood, "")</f>
        <v/>
      </c>
      <c r="AF96" s="3" t="str">
        <f>IF(AND($AJ96, TerviseametiInspektoriEpost&lt;&gt;Kontroll!$AF$3), TerviseametiInspektoriEpost, "")</f>
        <v/>
      </c>
      <c r="AI96" s="6" t="b">
        <f>IFERROR(SUMPRODUCT(--($B96:$X96&lt;&gt;""))&lt;&gt;SUMPRODUCT(--(Kontroll!$B$2:$X$2&lt;&gt;"")),TRUE)</f>
        <v>0</v>
      </c>
      <c r="AJ96" s="6" t="b">
        <f>IFERROR(SUMPRODUCT(--($C96:$N96&lt;&gt;""))&lt;&gt;SUMPRODUCT(--(Kontroll!$C$2:$N$2&lt;&gt;"")),TRUE)</f>
        <v>0</v>
      </c>
      <c r="AK96" s="6" t="b">
        <f t="shared" si="7"/>
        <v>0</v>
      </c>
      <c r="AL96" s="6">
        <f ca="1">COUNTIF(Andmekvaliteet!$B96:$X96, "=-2")</f>
        <v>0</v>
      </c>
      <c r="AM96" s="6" t="str">
        <f>IF($AI96, COUNTIF(Andmekvaliteet!$B96:$X96, "&lt;=-2") &lt;= 0, "")</f>
        <v/>
      </c>
      <c r="AN96" s="6" t="str">
        <f>IF($AI96, COUNTIF(Andmekvaliteet!$B96:$X96, "&lt;=-1") &lt;= 0, "")</f>
        <v/>
      </c>
    </row>
    <row r="97" spans="1:40" x14ac:dyDescent="0.35">
      <c r="A97" s="2" t="str">
        <f t="shared" si="4"/>
        <v/>
      </c>
      <c r="B97" s="29" t="str">
        <f>IF(AND($AJ97, AndmeteEsitamiseKP&lt;&gt;Kontroll!$B$3), AndmeteEsitamiseKP, "")</f>
        <v/>
      </c>
      <c r="O97" s="35" t="str">
        <f>IF(AND($AJ97, AsutuseNimi&lt;&gt;Kontroll!$O$3), AsutuseNimi, "")</f>
        <v/>
      </c>
      <c r="P97" s="35" t="str">
        <f>IF(AND($AJ97, AsutuseAadress&lt;&gt;Kontroll!$P$3), AsutuseAadress, "")</f>
        <v/>
      </c>
      <c r="Q97" s="36" t="str">
        <f>IF(AND($AJ97, AsutuseRyhm&lt;&gt;Kontroll!$Q$3), AsutuseRyhm, "")</f>
        <v/>
      </c>
      <c r="S97" s="38" t="str">
        <f>IF(AND($AJ97, KokkupuuteKp&lt;&gt;Kontroll!$S$3), KokkupuuteKp, "")</f>
        <v/>
      </c>
      <c r="T97" s="134" t="str">
        <f t="shared" si="5"/>
        <v/>
      </c>
      <c r="U97" s="135" t="str">
        <f t="shared" si="6"/>
        <v/>
      </c>
      <c r="V97" s="40" t="str">
        <f>IF(AND($AJ97, SeotudHaigeEesnimi&lt;&gt;Kontroll!$V$3), SeotudHaigeEesnimi, "")</f>
        <v/>
      </c>
      <c r="W97" s="36" t="str">
        <f>IF(AND($AJ97, SeotudHaigePerenimi&lt;&gt;Kontroll!$W$3), SeotudHaigePerenimi, "")</f>
        <v/>
      </c>
      <c r="X97" s="168" t="str">
        <f>IF(AND($AJ97, SeotudHaigeIsikukood&lt;&gt;Kontroll!$X$3), SeotudHaigeIsikukood, "")</f>
        <v/>
      </c>
      <c r="Z97" s="3" t="str">
        <f>IF(AND($AJ97, AndmeteEsitajaNimi&lt;&gt;Kontroll!$Z$3), AndmeteEsitajaNimi, "")</f>
        <v/>
      </c>
      <c r="AA97" s="3" t="str">
        <f>IF(AND($AJ97, AndmeteEsitajaEpost&lt;&gt;Kontroll!$AA$3), AndmeteEsitajaEpost, "")</f>
        <v/>
      </c>
      <c r="AB97" s="3" t="str">
        <f>IF(AND($AJ97, AndmeteEsitajaTelefon&lt;&gt;Kontroll!$AB$3), AndmeteEsitajaTelefon, "")</f>
        <v/>
      </c>
      <c r="AC97" s="3" t="str">
        <f>IF(AND($AJ97, TerviseametiRegioon&lt;&gt;Kontroll!$AC$3), TerviseametiRegioon, "")</f>
        <v/>
      </c>
      <c r="AD97" s="3" t="str">
        <f>IF(AND($AJ97, TerviseametiInspektor&lt;&gt;Kontroll!$AD$3), TerviseametiInspektor, "")</f>
        <v/>
      </c>
      <c r="AE97" s="3" t="str">
        <f>IF(AND($AJ97, TerviseametiInspektoriIsikukood&lt;&gt;Kontroll!$AE$3), TerviseametiInspektoriIsikukood, "")</f>
        <v/>
      </c>
      <c r="AF97" s="3" t="str">
        <f>IF(AND($AJ97, TerviseametiInspektoriEpost&lt;&gt;Kontroll!$AF$3), TerviseametiInspektoriEpost, "")</f>
        <v/>
      </c>
      <c r="AI97" s="6" t="b">
        <f>IFERROR(SUMPRODUCT(--($B97:$X97&lt;&gt;""))&lt;&gt;SUMPRODUCT(--(Kontroll!$B$2:$X$2&lt;&gt;"")),TRUE)</f>
        <v>0</v>
      </c>
      <c r="AJ97" s="6" t="b">
        <f>IFERROR(SUMPRODUCT(--($C97:$N97&lt;&gt;""))&lt;&gt;SUMPRODUCT(--(Kontroll!$C$2:$N$2&lt;&gt;"")),TRUE)</f>
        <v>0</v>
      </c>
      <c r="AK97" s="6" t="b">
        <f t="shared" si="7"/>
        <v>0</v>
      </c>
      <c r="AL97" s="6">
        <f ca="1">COUNTIF(Andmekvaliteet!$B97:$X97, "=-2")</f>
        <v>0</v>
      </c>
      <c r="AM97" s="6" t="str">
        <f>IF($AI97, COUNTIF(Andmekvaliteet!$B97:$X97, "&lt;=-2") &lt;= 0, "")</f>
        <v/>
      </c>
      <c r="AN97" s="6" t="str">
        <f>IF($AI97, COUNTIF(Andmekvaliteet!$B97:$X97, "&lt;=-1") &lt;= 0, "")</f>
        <v/>
      </c>
    </row>
    <row r="98" spans="1:40" x14ac:dyDescent="0.35">
      <c r="A98" s="2" t="str">
        <f t="shared" si="4"/>
        <v/>
      </c>
      <c r="B98" s="29" t="str">
        <f>IF(AND($AJ98, AndmeteEsitamiseKP&lt;&gt;Kontroll!$B$3), AndmeteEsitamiseKP, "")</f>
        <v/>
      </c>
      <c r="O98" s="35" t="str">
        <f>IF(AND($AJ98, AsutuseNimi&lt;&gt;Kontroll!$O$3), AsutuseNimi, "")</f>
        <v/>
      </c>
      <c r="P98" s="35" t="str">
        <f>IF(AND($AJ98, AsutuseAadress&lt;&gt;Kontroll!$P$3), AsutuseAadress, "")</f>
        <v/>
      </c>
      <c r="Q98" s="36" t="str">
        <f>IF(AND($AJ98, AsutuseRyhm&lt;&gt;Kontroll!$Q$3), AsutuseRyhm, "")</f>
        <v/>
      </c>
      <c r="S98" s="38" t="str">
        <f>IF(AND($AJ98, KokkupuuteKp&lt;&gt;Kontroll!$S$3), KokkupuuteKp, "")</f>
        <v/>
      </c>
      <c r="T98" s="134" t="str">
        <f t="shared" si="5"/>
        <v/>
      </c>
      <c r="U98" s="135" t="str">
        <f t="shared" si="6"/>
        <v/>
      </c>
      <c r="V98" s="40" t="str">
        <f>IF(AND($AJ98, SeotudHaigeEesnimi&lt;&gt;Kontroll!$V$3), SeotudHaigeEesnimi, "")</f>
        <v/>
      </c>
      <c r="W98" s="36" t="str">
        <f>IF(AND($AJ98, SeotudHaigePerenimi&lt;&gt;Kontroll!$W$3), SeotudHaigePerenimi, "")</f>
        <v/>
      </c>
      <c r="X98" s="168" t="str">
        <f>IF(AND($AJ98, SeotudHaigeIsikukood&lt;&gt;Kontroll!$X$3), SeotudHaigeIsikukood, "")</f>
        <v/>
      </c>
      <c r="Z98" s="3" t="str">
        <f>IF(AND($AJ98, AndmeteEsitajaNimi&lt;&gt;Kontroll!$Z$3), AndmeteEsitajaNimi, "")</f>
        <v/>
      </c>
      <c r="AA98" s="3" t="str">
        <f>IF(AND($AJ98, AndmeteEsitajaEpost&lt;&gt;Kontroll!$AA$3), AndmeteEsitajaEpost, "")</f>
        <v/>
      </c>
      <c r="AB98" s="3" t="str">
        <f>IF(AND($AJ98, AndmeteEsitajaTelefon&lt;&gt;Kontroll!$AB$3), AndmeteEsitajaTelefon, "")</f>
        <v/>
      </c>
      <c r="AC98" s="3" t="str">
        <f>IF(AND($AJ98, TerviseametiRegioon&lt;&gt;Kontroll!$AC$3), TerviseametiRegioon, "")</f>
        <v/>
      </c>
      <c r="AD98" s="3" t="str">
        <f>IF(AND($AJ98, TerviseametiInspektor&lt;&gt;Kontroll!$AD$3), TerviseametiInspektor, "")</f>
        <v/>
      </c>
      <c r="AE98" s="3" t="str">
        <f>IF(AND($AJ98, TerviseametiInspektoriIsikukood&lt;&gt;Kontroll!$AE$3), TerviseametiInspektoriIsikukood, "")</f>
        <v/>
      </c>
      <c r="AF98" s="3" t="str">
        <f>IF(AND($AJ98, TerviseametiInspektoriEpost&lt;&gt;Kontroll!$AF$3), TerviseametiInspektoriEpost, "")</f>
        <v/>
      </c>
      <c r="AI98" s="6" t="b">
        <f>IFERROR(SUMPRODUCT(--($B98:$X98&lt;&gt;""))&lt;&gt;SUMPRODUCT(--(Kontroll!$B$2:$X$2&lt;&gt;"")),TRUE)</f>
        <v>0</v>
      </c>
      <c r="AJ98" s="6" t="b">
        <f>IFERROR(SUMPRODUCT(--($C98:$N98&lt;&gt;""))&lt;&gt;SUMPRODUCT(--(Kontroll!$C$2:$N$2&lt;&gt;"")),TRUE)</f>
        <v>0</v>
      </c>
      <c r="AK98" s="6" t="b">
        <f t="shared" si="7"/>
        <v>0</v>
      </c>
      <c r="AL98" s="6">
        <f ca="1">COUNTIF(Andmekvaliteet!$B98:$X98, "=-2")</f>
        <v>0</v>
      </c>
      <c r="AM98" s="6" t="str">
        <f>IF($AI98, COUNTIF(Andmekvaliteet!$B98:$X98, "&lt;=-2") &lt;= 0, "")</f>
        <v/>
      </c>
      <c r="AN98" s="6" t="str">
        <f>IF($AI98, COUNTIF(Andmekvaliteet!$B98:$X98, "&lt;=-1") &lt;= 0, "")</f>
        <v/>
      </c>
    </row>
    <row r="99" spans="1:40" x14ac:dyDescent="0.35">
      <c r="A99" s="2" t="str">
        <f t="shared" si="4"/>
        <v/>
      </c>
      <c r="B99" s="29" t="str">
        <f>IF(AND($AJ99, AndmeteEsitamiseKP&lt;&gt;Kontroll!$B$3), AndmeteEsitamiseKP, "")</f>
        <v/>
      </c>
      <c r="O99" s="35" t="str">
        <f>IF(AND($AJ99, AsutuseNimi&lt;&gt;Kontroll!$O$3), AsutuseNimi, "")</f>
        <v/>
      </c>
      <c r="P99" s="35" t="str">
        <f>IF(AND($AJ99, AsutuseAadress&lt;&gt;Kontroll!$P$3), AsutuseAadress, "")</f>
        <v/>
      </c>
      <c r="Q99" s="36" t="str">
        <f>IF(AND($AJ99, AsutuseRyhm&lt;&gt;Kontroll!$Q$3), AsutuseRyhm, "")</f>
        <v/>
      </c>
      <c r="S99" s="38" t="str">
        <f>IF(AND($AJ99, KokkupuuteKp&lt;&gt;Kontroll!$S$3), KokkupuuteKp, "")</f>
        <v/>
      </c>
      <c r="T99" s="134" t="str">
        <f t="shared" si="5"/>
        <v/>
      </c>
      <c r="U99" s="135" t="str">
        <f t="shared" si="6"/>
        <v/>
      </c>
      <c r="V99" s="40" t="str">
        <f>IF(AND($AJ99, SeotudHaigeEesnimi&lt;&gt;Kontroll!$V$3), SeotudHaigeEesnimi, "")</f>
        <v/>
      </c>
      <c r="W99" s="36" t="str">
        <f>IF(AND($AJ99, SeotudHaigePerenimi&lt;&gt;Kontroll!$W$3), SeotudHaigePerenimi, "")</f>
        <v/>
      </c>
      <c r="X99" s="168" t="str">
        <f>IF(AND($AJ99, SeotudHaigeIsikukood&lt;&gt;Kontroll!$X$3), SeotudHaigeIsikukood, "")</f>
        <v/>
      </c>
      <c r="Z99" s="3" t="str">
        <f>IF(AND($AJ99, AndmeteEsitajaNimi&lt;&gt;Kontroll!$Z$3), AndmeteEsitajaNimi, "")</f>
        <v/>
      </c>
      <c r="AA99" s="3" t="str">
        <f>IF(AND($AJ99, AndmeteEsitajaEpost&lt;&gt;Kontroll!$AA$3), AndmeteEsitajaEpost, "")</f>
        <v/>
      </c>
      <c r="AB99" s="3" t="str">
        <f>IF(AND($AJ99, AndmeteEsitajaTelefon&lt;&gt;Kontroll!$AB$3), AndmeteEsitajaTelefon, "")</f>
        <v/>
      </c>
      <c r="AC99" s="3" t="str">
        <f>IF(AND($AJ99, TerviseametiRegioon&lt;&gt;Kontroll!$AC$3), TerviseametiRegioon, "")</f>
        <v/>
      </c>
      <c r="AD99" s="3" t="str">
        <f>IF(AND($AJ99, TerviseametiInspektor&lt;&gt;Kontroll!$AD$3), TerviseametiInspektor, "")</f>
        <v/>
      </c>
      <c r="AE99" s="3" t="str">
        <f>IF(AND($AJ99, TerviseametiInspektoriIsikukood&lt;&gt;Kontroll!$AE$3), TerviseametiInspektoriIsikukood, "")</f>
        <v/>
      </c>
      <c r="AF99" s="3" t="str">
        <f>IF(AND($AJ99, TerviseametiInspektoriEpost&lt;&gt;Kontroll!$AF$3), TerviseametiInspektoriEpost, "")</f>
        <v/>
      </c>
      <c r="AI99" s="6" t="b">
        <f>IFERROR(SUMPRODUCT(--($B99:$X99&lt;&gt;""))&lt;&gt;SUMPRODUCT(--(Kontroll!$B$2:$X$2&lt;&gt;"")),TRUE)</f>
        <v>0</v>
      </c>
      <c r="AJ99" s="6" t="b">
        <f>IFERROR(SUMPRODUCT(--($C99:$N99&lt;&gt;""))&lt;&gt;SUMPRODUCT(--(Kontroll!$C$2:$N$2&lt;&gt;"")),TRUE)</f>
        <v>0</v>
      </c>
      <c r="AK99" s="6" t="b">
        <f t="shared" si="7"/>
        <v>0</v>
      </c>
      <c r="AL99" s="6">
        <f ca="1">COUNTIF(Andmekvaliteet!$B99:$X99, "=-2")</f>
        <v>0</v>
      </c>
      <c r="AM99" s="6" t="str">
        <f>IF($AI99, COUNTIF(Andmekvaliteet!$B99:$X99, "&lt;=-2") &lt;= 0, "")</f>
        <v/>
      </c>
      <c r="AN99" s="6" t="str">
        <f>IF($AI99, COUNTIF(Andmekvaliteet!$B99:$X99, "&lt;=-1") &lt;= 0, "")</f>
        <v/>
      </c>
    </row>
    <row r="100" spans="1:40" x14ac:dyDescent="0.35">
      <c r="A100" s="2" t="str">
        <f t="shared" si="4"/>
        <v/>
      </c>
      <c r="B100" s="29" t="str">
        <f>IF(AND($AJ100, AndmeteEsitamiseKP&lt;&gt;Kontroll!$B$3), AndmeteEsitamiseKP, "")</f>
        <v/>
      </c>
      <c r="O100" s="35" t="str">
        <f>IF(AND($AJ100, AsutuseNimi&lt;&gt;Kontroll!$O$3), AsutuseNimi, "")</f>
        <v/>
      </c>
      <c r="P100" s="35" t="str">
        <f>IF(AND($AJ100, AsutuseAadress&lt;&gt;Kontroll!$P$3), AsutuseAadress, "")</f>
        <v/>
      </c>
      <c r="Q100" s="36" t="str">
        <f>IF(AND($AJ100, AsutuseRyhm&lt;&gt;Kontroll!$Q$3), AsutuseRyhm, "")</f>
        <v/>
      </c>
      <c r="S100" s="38" t="str">
        <f>IF(AND($AJ100, KokkupuuteKp&lt;&gt;Kontroll!$S$3), KokkupuuteKp, "")</f>
        <v/>
      </c>
      <c r="T100" s="134" t="str">
        <f t="shared" si="5"/>
        <v/>
      </c>
      <c r="U100" s="135" t="str">
        <f t="shared" si="6"/>
        <v/>
      </c>
      <c r="V100" s="40" t="str">
        <f>IF(AND($AJ100, SeotudHaigeEesnimi&lt;&gt;Kontroll!$V$3), SeotudHaigeEesnimi, "")</f>
        <v/>
      </c>
      <c r="W100" s="36" t="str">
        <f>IF(AND($AJ100, SeotudHaigePerenimi&lt;&gt;Kontroll!$W$3), SeotudHaigePerenimi, "")</f>
        <v/>
      </c>
      <c r="X100" s="168" t="str">
        <f>IF(AND($AJ100, SeotudHaigeIsikukood&lt;&gt;Kontroll!$X$3), SeotudHaigeIsikukood, "")</f>
        <v/>
      </c>
      <c r="Z100" s="3" t="str">
        <f>IF(AND($AJ100, AndmeteEsitajaNimi&lt;&gt;Kontroll!$Z$3), AndmeteEsitajaNimi, "")</f>
        <v/>
      </c>
      <c r="AA100" s="3" t="str">
        <f>IF(AND($AJ100, AndmeteEsitajaEpost&lt;&gt;Kontroll!$AA$3), AndmeteEsitajaEpost, "")</f>
        <v/>
      </c>
      <c r="AB100" s="3" t="str">
        <f>IF(AND($AJ100, AndmeteEsitajaTelefon&lt;&gt;Kontroll!$AB$3), AndmeteEsitajaTelefon, "")</f>
        <v/>
      </c>
      <c r="AC100" s="3" t="str">
        <f>IF(AND($AJ100, TerviseametiRegioon&lt;&gt;Kontroll!$AC$3), TerviseametiRegioon, "")</f>
        <v/>
      </c>
      <c r="AD100" s="3" t="str">
        <f>IF(AND($AJ100, TerviseametiInspektor&lt;&gt;Kontroll!$AD$3), TerviseametiInspektor, "")</f>
        <v/>
      </c>
      <c r="AE100" s="3" t="str">
        <f>IF(AND($AJ100, TerviseametiInspektoriIsikukood&lt;&gt;Kontroll!$AE$3), TerviseametiInspektoriIsikukood, "")</f>
        <v/>
      </c>
      <c r="AF100" s="3" t="str">
        <f>IF(AND($AJ100, TerviseametiInspektoriEpost&lt;&gt;Kontroll!$AF$3), TerviseametiInspektoriEpost, "")</f>
        <v/>
      </c>
      <c r="AI100" s="6" t="b">
        <f>IFERROR(SUMPRODUCT(--($B100:$X100&lt;&gt;""))&lt;&gt;SUMPRODUCT(--(Kontroll!$B$2:$X$2&lt;&gt;"")),TRUE)</f>
        <v>0</v>
      </c>
      <c r="AJ100" s="6" t="b">
        <f>IFERROR(SUMPRODUCT(--($C100:$N100&lt;&gt;""))&lt;&gt;SUMPRODUCT(--(Kontroll!$C$2:$N$2&lt;&gt;"")),TRUE)</f>
        <v>0</v>
      </c>
      <c r="AK100" s="6" t="b">
        <f t="shared" si="7"/>
        <v>0</v>
      </c>
      <c r="AL100" s="6">
        <f ca="1">COUNTIF(Andmekvaliteet!$B100:$X100, "=-2")</f>
        <v>0</v>
      </c>
      <c r="AM100" s="6" t="str">
        <f>IF($AI100, COUNTIF(Andmekvaliteet!$B100:$X100, "&lt;=-2") &lt;= 0, "")</f>
        <v/>
      </c>
      <c r="AN100" s="6" t="str">
        <f>IF($AI100, COUNTIF(Andmekvaliteet!$B100:$X100, "&lt;=-1") &lt;= 0, "")</f>
        <v/>
      </c>
    </row>
    <row r="101" spans="1:40" x14ac:dyDescent="0.35">
      <c r="A101" s="2" t="str">
        <f t="shared" si="4"/>
        <v/>
      </c>
      <c r="B101" s="29" t="str">
        <f>IF(AND($AJ101, AndmeteEsitamiseKP&lt;&gt;Kontroll!$B$3), AndmeteEsitamiseKP, "")</f>
        <v/>
      </c>
      <c r="O101" s="35" t="str">
        <f>IF(AND($AJ101, AsutuseNimi&lt;&gt;Kontroll!$O$3), AsutuseNimi, "")</f>
        <v/>
      </c>
      <c r="P101" s="35" t="str">
        <f>IF(AND($AJ101, AsutuseAadress&lt;&gt;Kontroll!$P$3), AsutuseAadress, "")</f>
        <v/>
      </c>
      <c r="Q101" s="36" t="str">
        <f>IF(AND($AJ101, AsutuseRyhm&lt;&gt;Kontroll!$Q$3), AsutuseRyhm, "")</f>
        <v/>
      </c>
      <c r="S101" s="38" t="str">
        <f>IF(AND($AJ101, KokkupuuteKp&lt;&gt;Kontroll!$S$3), KokkupuuteKp, "")</f>
        <v/>
      </c>
      <c r="T101" s="134" t="str">
        <f t="shared" si="5"/>
        <v/>
      </c>
      <c r="U101" s="135" t="str">
        <f t="shared" si="6"/>
        <v/>
      </c>
      <c r="V101" s="40" t="str">
        <f>IF(AND($AJ101, SeotudHaigeEesnimi&lt;&gt;Kontroll!$V$3), SeotudHaigeEesnimi, "")</f>
        <v/>
      </c>
      <c r="W101" s="36" t="str">
        <f>IF(AND($AJ101, SeotudHaigePerenimi&lt;&gt;Kontroll!$W$3), SeotudHaigePerenimi, "")</f>
        <v/>
      </c>
      <c r="X101" s="168" t="str">
        <f>IF(AND($AJ101, SeotudHaigeIsikukood&lt;&gt;Kontroll!$X$3), SeotudHaigeIsikukood, "")</f>
        <v/>
      </c>
      <c r="Z101" s="3" t="str">
        <f>IF(AND($AJ101, AndmeteEsitajaNimi&lt;&gt;Kontroll!$Z$3), AndmeteEsitajaNimi, "")</f>
        <v/>
      </c>
      <c r="AA101" s="3" t="str">
        <f>IF(AND($AJ101, AndmeteEsitajaEpost&lt;&gt;Kontroll!$AA$3), AndmeteEsitajaEpost, "")</f>
        <v/>
      </c>
      <c r="AB101" s="3" t="str">
        <f>IF(AND($AJ101, AndmeteEsitajaTelefon&lt;&gt;Kontroll!$AB$3), AndmeteEsitajaTelefon, "")</f>
        <v/>
      </c>
      <c r="AC101" s="3" t="str">
        <f>IF(AND($AJ101, TerviseametiRegioon&lt;&gt;Kontroll!$AC$3), TerviseametiRegioon, "")</f>
        <v/>
      </c>
      <c r="AD101" s="3" t="str">
        <f>IF(AND($AJ101, TerviseametiInspektor&lt;&gt;Kontroll!$AD$3), TerviseametiInspektor, "")</f>
        <v/>
      </c>
      <c r="AE101" s="3" t="str">
        <f>IF(AND($AJ101, TerviseametiInspektoriIsikukood&lt;&gt;Kontroll!$AE$3), TerviseametiInspektoriIsikukood, "")</f>
        <v/>
      </c>
      <c r="AF101" s="3" t="str">
        <f>IF(AND($AJ101, TerviseametiInspektoriEpost&lt;&gt;Kontroll!$AF$3), TerviseametiInspektoriEpost, "")</f>
        <v/>
      </c>
      <c r="AI101" s="6" t="b">
        <f>IFERROR(SUMPRODUCT(--($B101:$X101&lt;&gt;""))&lt;&gt;SUMPRODUCT(--(Kontroll!$B$2:$X$2&lt;&gt;"")),TRUE)</f>
        <v>0</v>
      </c>
      <c r="AJ101" s="6" t="b">
        <f>IFERROR(SUMPRODUCT(--($C101:$N101&lt;&gt;""))&lt;&gt;SUMPRODUCT(--(Kontroll!$C$2:$N$2&lt;&gt;"")),TRUE)</f>
        <v>0</v>
      </c>
      <c r="AK101" s="6" t="b">
        <f t="shared" si="7"/>
        <v>0</v>
      </c>
      <c r="AL101" s="6">
        <f ca="1">COUNTIF(Andmekvaliteet!$B101:$X101, "=-2")</f>
        <v>0</v>
      </c>
      <c r="AM101" s="6" t="str">
        <f>IF($AI101, COUNTIF(Andmekvaliteet!$B101:$X101, "&lt;=-2") &lt;= 0, "")</f>
        <v/>
      </c>
      <c r="AN101" s="6" t="str">
        <f>IF($AI101, COUNTIF(Andmekvaliteet!$B101:$X101, "&lt;=-1") &lt;= 0, "")</f>
        <v/>
      </c>
    </row>
    <row r="102" spans="1:40" x14ac:dyDescent="0.35">
      <c r="A102" s="2" t="str">
        <f t="shared" si="4"/>
        <v/>
      </c>
      <c r="B102" s="29" t="str">
        <f>IF(AND($AJ102, AndmeteEsitamiseKP&lt;&gt;Kontroll!$B$3), AndmeteEsitamiseKP, "")</f>
        <v/>
      </c>
      <c r="O102" s="35" t="str">
        <f>IF(AND($AJ102, AsutuseNimi&lt;&gt;Kontroll!$O$3), AsutuseNimi, "")</f>
        <v/>
      </c>
      <c r="P102" s="35" t="str">
        <f>IF(AND($AJ102, AsutuseAadress&lt;&gt;Kontroll!$P$3), AsutuseAadress, "")</f>
        <v/>
      </c>
      <c r="Q102" s="36" t="str">
        <f>IF(AND($AJ102, AsutuseRyhm&lt;&gt;Kontroll!$Q$3), AsutuseRyhm, "")</f>
        <v/>
      </c>
      <c r="S102" s="38" t="str">
        <f>IF(AND($AJ102, KokkupuuteKp&lt;&gt;Kontroll!$S$3), KokkupuuteKp, "")</f>
        <v/>
      </c>
      <c r="T102" s="134" t="str">
        <f t="shared" si="5"/>
        <v/>
      </c>
      <c r="U102" s="135" t="str">
        <f t="shared" si="6"/>
        <v/>
      </c>
      <c r="V102" s="40" t="str">
        <f>IF(AND($AJ102, SeotudHaigeEesnimi&lt;&gt;Kontroll!$V$3), SeotudHaigeEesnimi, "")</f>
        <v/>
      </c>
      <c r="W102" s="36" t="str">
        <f>IF(AND($AJ102, SeotudHaigePerenimi&lt;&gt;Kontroll!$W$3), SeotudHaigePerenimi, "")</f>
        <v/>
      </c>
      <c r="X102" s="168" t="str">
        <f>IF(AND($AJ102, SeotudHaigeIsikukood&lt;&gt;Kontroll!$X$3), SeotudHaigeIsikukood, "")</f>
        <v/>
      </c>
      <c r="Z102" s="3" t="str">
        <f>IF(AND($AJ102, AndmeteEsitajaNimi&lt;&gt;Kontroll!$Z$3), AndmeteEsitajaNimi, "")</f>
        <v/>
      </c>
      <c r="AA102" s="3" t="str">
        <f>IF(AND($AJ102, AndmeteEsitajaEpost&lt;&gt;Kontroll!$AA$3), AndmeteEsitajaEpost, "")</f>
        <v/>
      </c>
      <c r="AB102" s="3" t="str">
        <f>IF(AND($AJ102, AndmeteEsitajaTelefon&lt;&gt;Kontroll!$AB$3), AndmeteEsitajaTelefon, "")</f>
        <v/>
      </c>
      <c r="AC102" s="3" t="str">
        <f>IF(AND($AJ102, TerviseametiRegioon&lt;&gt;Kontroll!$AC$3), TerviseametiRegioon, "")</f>
        <v/>
      </c>
      <c r="AD102" s="3" t="str">
        <f>IF(AND($AJ102, TerviseametiInspektor&lt;&gt;Kontroll!$AD$3), TerviseametiInspektor, "")</f>
        <v/>
      </c>
      <c r="AE102" s="3" t="str">
        <f>IF(AND($AJ102, TerviseametiInspektoriIsikukood&lt;&gt;Kontroll!$AE$3), TerviseametiInspektoriIsikukood, "")</f>
        <v/>
      </c>
      <c r="AF102" s="3" t="str">
        <f>IF(AND($AJ102, TerviseametiInspektoriEpost&lt;&gt;Kontroll!$AF$3), TerviseametiInspektoriEpost, "")</f>
        <v/>
      </c>
      <c r="AI102" s="6" t="b">
        <f>IFERROR(SUMPRODUCT(--($B102:$X102&lt;&gt;""))&lt;&gt;SUMPRODUCT(--(Kontroll!$B$2:$X$2&lt;&gt;"")),TRUE)</f>
        <v>0</v>
      </c>
      <c r="AJ102" s="6" t="b">
        <f>IFERROR(SUMPRODUCT(--($C102:$N102&lt;&gt;""))&lt;&gt;SUMPRODUCT(--(Kontroll!$C$2:$N$2&lt;&gt;"")),TRUE)</f>
        <v>0</v>
      </c>
      <c r="AK102" s="6" t="b">
        <f t="shared" si="7"/>
        <v>0</v>
      </c>
      <c r="AL102" s="6">
        <f ca="1">COUNTIF(Andmekvaliteet!$B102:$X102, "=-2")</f>
        <v>0</v>
      </c>
      <c r="AM102" s="6" t="str">
        <f>IF($AI102, COUNTIF(Andmekvaliteet!$B102:$X102, "&lt;=-2") &lt;= 0, "")</f>
        <v/>
      </c>
      <c r="AN102" s="6" t="str">
        <f>IF($AI102, COUNTIF(Andmekvaliteet!$B102:$X102, "&lt;=-1") &lt;= 0, "")</f>
        <v/>
      </c>
    </row>
    <row r="103" spans="1:40" x14ac:dyDescent="0.35">
      <c r="A103" s="2" t="str">
        <f t="shared" si="4"/>
        <v/>
      </c>
      <c r="B103" s="29" t="str">
        <f>IF(AND($AJ103, AndmeteEsitamiseKP&lt;&gt;Kontroll!$B$3), AndmeteEsitamiseKP, "")</f>
        <v/>
      </c>
      <c r="O103" s="35" t="str">
        <f>IF(AND($AJ103, AsutuseNimi&lt;&gt;Kontroll!$O$3), AsutuseNimi, "")</f>
        <v/>
      </c>
      <c r="P103" s="35" t="str">
        <f>IF(AND($AJ103, AsutuseAadress&lt;&gt;Kontroll!$P$3), AsutuseAadress, "")</f>
        <v/>
      </c>
      <c r="Q103" s="36" t="str">
        <f>IF(AND($AJ103, AsutuseRyhm&lt;&gt;Kontroll!$Q$3), AsutuseRyhm, "")</f>
        <v/>
      </c>
      <c r="S103" s="38" t="str">
        <f>IF(AND($AJ103, KokkupuuteKp&lt;&gt;Kontroll!$S$3), KokkupuuteKp, "")</f>
        <v/>
      </c>
      <c r="T103" s="134" t="str">
        <f t="shared" si="5"/>
        <v/>
      </c>
      <c r="U103" s="135" t="str">
        <f t="shared" si="6"/>
        <v/>
      </c>
      <c r="V103" s="40" t="str">
        <f>IF(AND($AJ103, SeotudHaigeEesnimi&lt;&gt;Kontroll!$V$3), SeotudHaigeEesnimi, "")</f>
        <v/>
      </c>
      <c r="W103" s="36" t="str">
        <f>IF(AND($AJ103, SeotudHaigePerenimi&lt;&gt;Kontroll!$W$3), SeotudHaigePerenimi, "")</f>
        <v/>
      </c>
      <c r="X103" s="168" t="str">
        <f>IF(AND($AJ103, SeotudHaigeIsikukood&lt;&gt;Kontroll!$X$3), SeotudHaigeIsikukood, "")</f>
        <v/>
      </c>
      <c r="Z103" s="3" t="str">
        <f>IF(AND($AJ103, AndmeteEsitajaNimi&lt;&gt;Kontroll!$Z$3), AndmeteEsitajaNimi, "")</f>
        <v/>
      </c>
      <c r="AA103" s="3" t="str">
        <f>IF(AND($AJ103, AndmeteEsitajaEpost&lt;&gt;Kontroll!$AA$3), AndmeteEsitajaEpost, "")</f>
        <v/>
      </c>
      <c r="AB103" s="3" t="str">
        <f>IF(AND($AJ103, AndmeteEsitajaTelefon&lt;&gt;Kontroll!$AB$3), AndmeteEsitajaTelefon, "")</f>
        <v/>
      </c>
      <c r="AC103" s="3" t="str">
        <f>IF(AND($AJ103, TerviseametiRegioon&lt;&gt;Kontroll!$AC$3), TerviseametiRegioon, "")</f>
        <v/>
      </c>
      <c r="AD103" s="3" t="str">
        <f>IF(AND($AJ103, TerviseametiInspektor&lt;&gt;Kontroll!$AD$3), TerviseametiInspektor, "")</f>
        <v/>
      </c>
      <c r="AE103" s="3" t="str">
        <f>IF(AND($AJ103, TerviseametiInspektoriIsikukood&lt;&gt;Kontroll!$AE$3), TerviseametiInspektoriIsikukood, "")</f>
        <v/>
      </c>
      <c r="AF103" s="3" t="str">
        <f>IF(AND($AJ103, TerviseametiInspektoriEpost&lt;&gt;Kontroll!$AF$3), TerviseametiInspektoriEpost, "")</f>
        <v/>
      </c>
      <c r="AI103" s="6" t="b">
        <f>IFERROR(SUMPRODUCT(--($B103:$X103&lt;&gt;""))&lt;&gt;SUMPRODUCT(--(Kontroll!$B$2:$X$2&lt;&gt;"")),TRUE)</f>
        <v>0</v>
      </c>
      <c r="AJ103" s="6" t="b">
        <f>IFERROR(SUMPRODUCT(--($C103:$N103&lt;&gt;""))&lt;&gt;SUMPRODUCT(--(Kontroll!$C$2:$N$2&lt;&gt;"")),TRUE)</f>
        <v>0</v>
      </c>
      <c r="AK103" s="6" t="b">
        <f t="shared" si="7"/>
        <v>0</v>
      </c>
      <c r="AL103" s="6">
        <f ca="1">COUNTIF(Andmekvaliteet!$B103:$X103, "=-2")</f>
        <v>0</v>
      </c>
      <c r="AM103" s="6" t="str">
        <f>IF($AI103, COUNTIF(Andmekvaliteet!$B103:$X103, "&lt;=-2") &lt;= 0, "")</f>
        <v/>
      </c>
      <c r="AN103" s="6" t="str">
        <f>IF($AI103, COUNTIF(Andmekvaliteet!$B103:$X103, "&lt;=-1") &lt;= 0, "")</f>
        <v/>
      </c>
    </row>
    <row r="104" spans="1:40" x14ac:dyDescent="0.35">
      <c r="A104" s="2" t="str">
        <f t="shared" si="4"/>
        <v/>
      </c>
      <c r="B104" s="29" t="str">
        <f>IF(AND($AJ104, AndmeteEsitamiseKP&lt;&gt;Kontroll!$B$3), AndmeteEsitamiseKP, "")</f>
        <v/>
      </c>
      <c r="O104" s="35" t="str">
        <f>IF(AND($AJ104, AsutuseNimi&lt;&gt;Kontroll!$O$3), AsutuseNimi, "")</f>
        <v/>
      </c>
      <c r="P104" s="35" t="str">
        <f>IF(AND($AJ104, AsutuseAadress&lt;&gt;Kontroll!$P$3), AsutuseAadress, "")</f>
        <v/>
      </c>
      <c r="Q104" s="36" t="str">
        <f>IF(AND($AJ104, AsutuseRyhm&lt;&gt;Kontroll!$Q$3), AsutuseRyhm, "")</f>
        <v/>
      </c>
      <c r="S104" s="38" t="str">
        <f>IF(AND($AJ104, KokkupuuteKp&lt;&gt;Kontroll!$S$3), KokkupuuteKp, "")</f>
        <v/>
      </c>
      <c r="T104" s="134" t="str">
        <f t="shared" si="5"/>
        <v/>
      </c>
      <c r="U104" s="135" t="str">
        <f t="shared" si="6"/>
        <v/>
      </c>
      <c r="V104" s="40" t="str">
        <f>IF(AND($AJ104, SeotudHaigeEesnimi&lt;&gt;Kontroll!$V$3), SeotudHaigeEesnimi, "")</f>
        <v/>
      </c>
      <c r="W104" s="36" t="str">
        <f>IF(AND($AJ104, SeotudHaigePerenimi&lt;&gt;Kontroll!$W$3), SeotudHaigePerenimi, "")</f>
        <v/>
      </c>
      <c r="X104" s="168" t="str">
        <f>IF(AND($AJ104, SeotudHaigeIsikukood&lt;&gt;Kontroll!$X$3), SeotudHaigeIsikukood, "")</f>
        <v/>
      </c>
      <c r="Z104" s="3" t="str">
        <f>IF(AND($AJ104, AndmeteEsitajaNimi&lt;&gt;Kontroll!$Z$3), AndmeteEsitajaNimi, "")</f>
        <v/>
      </c>
      <c r="AA104" s="3" t="str">
        <f>IF(AND($AJ104, AndmeteEsitajaEpost&lt;&gt;Kontroll!$AA$3), AndmeteEsitajaEpost, "")</f>
        <v/>
      </c>
      <c r="AB104" s="3" t="str">
        <f>IF(AND($AJ104, AndmeteEsitajaTelefon&lt;&gt;Kontroll!$AB$3), AndmeteEsitajaTelefon, "")</f>
        <v/>
      </c>
      <c r="AC104" s="3" t="str">
        <f>IF(AND($AJ104, TerviseametiRegioon&lt;&gt;Kontroll!$AC$3), TerviseametiRegioon, "")</f>
        <v/>
      </c>
      <c r="AD104" s="3" t="str">
        <f>IF(AND($AJ104, TerviseametiInspektor&lt;&gt;Kontroll!$AD$3), TerviseametiInspektor, "")</f>
        <v/>
      </c>
      <c r="AE104" s="3" t="str">
        <f>IF(AND($AJ104, TerviseametiInspektoriIsikukood&lt;&gt;Kontroll!$AE$3), TerviseametiInspektoriIsikukood, "")</f>
        <v/>
      </c>
      <c r="AF104" s="3" t="str">
        <f>IF(AND($AJ104, TerviseametiInspektoriEpost&lt;&gt;Kontroll!$AF$3), TerviseametiInspektoriEpost, "")</f>
        <v/>
      </c>
      <c r="AI104" s="6" t="b">
        <f>IFERROR(SUMPRODUCT(--($B104:$X104&lt;&gt;""))&lt;&gt;SUMPRODUCT(--(Kontroll!$B$2:$X$2&lt;&gt;"")),TRUE)</f>
        <v>0</v>
      </c>
      <c r="AJ104" s="6" t="b">
        <f>IFERROR(SUMPRODUCT(--($C104:$N104&lt;&gt;""))&lt;&gt;SUMPRODUCT(--(Kontroll!$C$2:$N$2&lt;&gt;"")),TRUE)</f>
        <v>0</v>
      </c>
      <c r="AK104" s="6" t="b">
        <f t="shared" si="7"/>
        <v>0</v>
      </c>
      <c r="AL104" s="6">
        <f ca="1">COUNTIF(Andmekvaliteet!$B104:$X104, "=-2")</f>
        <v>0</v>
      </c>
      <c r="AM104" s="6" t="str">
        <f>IF($AI104, COUNTIF(Andmekvaliteet!$B104:$X104, "&lt;=-2") &lt;= 0, "")</f>
        <v/>
      </c>
      <c r="AN104" s="6" t="str">
        <f>IF($AI104, COUNTIF(Andmekvaliteet!$B104:$X104, "&lt;=-1") &lt;= 0, "")</f>
        <v/>
      </c>
    </row>
    <row r="105" spans="1:40" x14ac:dyDescent="0.35">
      <c r="A105" s="2" t="str">
        <f t="shared" si="4"/>
        <v/>
      </c>
      <c r="B105" s="29" t="str">
        <f>IF(AND($AJ105, AndmeteEsitamiseKP&lt;&gt;Kontroll!$B$3), AndmeteEsitamiseKP, "")</f>
        <v/>
      </c>
      <c r="O105" s="35" t="str">
        <f>IF(AND($AJ105, AsutuseNimi&lt;&gt;Kontroll!$O$3), AsutuseNimi, "")</f>
        <v/>
      </c>
      <c r="P105" s="35" t="str">
        <f>IF(AND($AJ105, AsutuseAadress&lt;&gt;Kontroll!$P$3), AsutuseAadress, "")</f>
        <v/>
      </c>
      <c r="Q105" s="36" t="str">
        <f>IF(AND($AJ105, AsutuseRyhm&lt;&gt;Kontroll!$Q$3), AsutuseRyhm, "")</f>
        <v/>
      </c>
      <c r="S105" s="38" t="str">
        <f>IF(AND($AJ105, KokkupuuteKp&lt;&gt;Kontroll!$S$3), KokkupuuteKp, "")</f>
        <v/>
      </c>
      <c r="T105" s="134" t="str">
        <f t="shared" si="5"/>
        <v/>
      </c>
      <c r="U105" s="135" t="str">
        <f t="shared" si="6"/>
        <v/>
      </c>
      <c r="V105" s="40" t="str">
        <f>IF(AND($AJ105, SeotudHaigeEesnimi&lt;&gt;Kontroll!$V$3), SeotudHaigeEesnimi, "")</f>
        <v/>
      </c>
      <c r="W105" s="36" t="str">
        <f>IF(AND($AJ105, SeotudHaigePerenimi&lt;&gt;Kontroll!$W$3), SeotudHaigePerenimi, "")</f>
        <v/>
      </c>
      <c r="X105" s="168" t="str">
        <f>IF(AND($AJ105, SeotudHaigeIsikukood&lt;&gt;Kontroll!$X$3), SeotudHaigeIsikukood, "")</f>
        <v/>
      </c>
      <c r="Z105" s="3" t="str">
        <f>IF(AND($AJ105, AndmeteEsitajaNimi&lt;&gt;Kontroll!$Z$3), AndmeteEsitajaNimi, "")</f>
        <v/>
      </c>
      <c r="AA105" s="3" t="str">
        <f>IF(AND($AJ105, AndmeteEsitajaEpost&lt;&gt;Kontroll!$AA$3), AndmeteEsitajaEpost, "")</f>
        <v/>
      </c>
      <c r="AB105" s="3" t="str">
        <f>IF(AND($AJ105, AndmeteEsitajaTelefon&lt;&gt;Kontroll!$AB$3), AndmeteEsitajaTelefon, "")</f>
        <v/>
      </c>
      <c r="AC105" s="3" t="str">
        <f>IF(AND($AJ105, TerviseametiRegioon&lt;&gt;Kontroll!$AC$3), TerviseametiRegioon, "")</f>
        <v/>
      </c>
      <c r="AD105" s="3" t="str">
        <f>IF(AND($AJ105, TerviseametiInspektor&lt;&gt;Kontroll!$AD$3), TerviseametiInspektor, "")</f>
        <v/>
      </c>
      <c r="AE105" s="3" t="str">
        <f>IF(AND($AJ105, TerviseametiInspektoriIsikukood&lt;&gt;Kontroll!$AE$3), TerviseametiInspektoriIsikukood, "")</f>
        <v/>
      </c>
      <c r="AF105" s="3" t="str">
        <f>IF(AND($AJ105, TerviseametiInspektoriEpost&lt;&gt;Kontroll!$AF$3), TerviseametiInspektoriEpost, "")</f>
        <v/>
      </c>
      <c r="AI105" s="6" t="b">
        <f>IFERROR(SUMPRODUCT(--($B105:$X105&lt;&gt;""))&lt;&gt;SUMPRODUCT(--(Kontroll!$B$2:$X$2&lt;&gt;"")),TRUE)</f>
        <v>0</v>
      </c>
      <c r="AJ105" s="6" t="b">
        <f>IFERROR(SUMPRODUCT(--($C105:$N105&lt;&gt;""))&lt;&gt;SUMPRODUCT(--(Kontroll!$C$2:$N$2&lt;&gt;"")),TRUE)</f>
        <v>0</v>
      </c>
      <c r="AK105" s="6" t="b">
        <f t="shared" si="7"/>
        <v>0</v>
      </c>
      <c r="AL105" s="6">
        <f ca="1">COUNTIF(Andmekvaliteet!$B105:$X105, "=-2")</f>
        <v>0</v>
      </c>
      <c r="AM105" s="6" t="str">
        <f>IF($AI105, COUNTIF(Andmekvaliteet!$B105:$X105, "&lt;=-2") &lt;= 0, "")</f>
        <v/>
      </c>
      <c r="AN105" s="6" t="str">
        <f>IF($AI105, COUNTIF(Andmekvaliteet!$B105:$X105, "&lt;=-1") &lt;= 0, "")</f>
        <v/>
      </c>
    </row>
    <row r="106" spans="1:40" x14ac:dyDescent="0.35">
      <c r="A106" s="2" t="str">
        <f t="shared" si="4"/>
        <v/>
      </c>
      <c r="B106" s="29" t="str">
        <f>IF(AND($AJ106, AndmeteEsitamiseKP&lt;&gt;Kontroll!$B$3), AndmeteEsitamiseKP, "")</f>
        <v/>
      </c>
      <c r="O106" s="35" t="str">
        <f>IF(AND($AJ106, AsutuseNimi&lt;&gt;Kontroll!$O$3), AsutuseNimi, "")</f>
        <v/>
      </c>
      <c r="P106" s="35" t="str">
        <f>IF(AND($AJ106, AsutuseAadress&lt;&gt;Kontroll!$P$3), AsutuseAadress, "")</f>
        <v/>
      </c>
      <c r="Q106" s="36" t="str">
        <f>IF(AND($AJ106, AsutuseRyhm&lt;&gt;Kontroll!$Q$3), AsutuseRyhm, "")</f>
        <v/>
      </c>
      <c r="S106" s="38" t="str">
        <f>IF(AND($AJ106, KokkupuuteKp&lt;&gt;Kontroll!$S$3), KokkupuuteKp, "")</f>
        <v/>
      </c>
      <c r="T106" s="134" t="str">
        <f t="shared" si="5"/>
        <v/>
      </c>
      <c r="U106" s="135" t="str">
        <f t="shared" si="6"/>
        <v/>
      </c>
      <c r="V106" s="40" t="str">
        <f>IF(AND($AJ106, SeotudHaigeEesnimi&lt;&gt;Kontroll!$V$3), SeotudHaigeEesnimi, "")</f>
        <v/>
      </c>
      <c r="W106" s="36" t="str">
        <f>IF(AND($AJ106, SeotudHaigePerenimi&lt;&gt;Kontroll!$W$3), SeotudHaigePerenimi, "")</f>
        <v/>
      </c>
      <c r="X106" s="168" t="str">
        <f>IF(AND($AJ106, SeotudHaigeIsikukood&lt;&gt;Kontroll!$X$3), SeotudHaigeIsikukood, "")</f>
        <v/>
      </c>
      <c r="Z106" s="3" t="str">
        <f>IF(AND($AJ106, AndmeteEsitajaNimi&lt;&gt;Kontroll!$Z$3), AndmeteEsitajaNimi, "")</f>
        <v/>
      </c>
      <c r="AA106" s="3" t="str">
        <f>IF(AND($AJ106, AndmeteEsitajaEpost&lt;&gt;Kontroll!$AA$3), AndmeteEsitajaEpost, "")</f>
        <v/>
      </c>
      <c r="AB106" s="3" t="str">
        <f>IF(AND($AJ106, AndmeteEsitajaTelefon&lt;&gt;Kontroll!$AB$3), AndmeteEsitajaTelefon, "")</f>
        <v/>
      </c>
      <c r="AC106" s="3" t="str">
        <f>IF(AND($AJ106, TerviseametiRegioon&lt;&gt;Kontroll!$AC$3), TerviseametiRegioon, "")</f>
        <v/>
      </c>
      <c r="AD106" s="3" t="str">
        <f>IF(AND($AJ106, TerviseametiInspektor&lt;&gt;Kontroll!$AD$3), TerviseametiInspektor, "")</f>
        <v/>
      </c>
      <c r="AE106" s="3" t="str">
        <f>IF(AND($AJ106, TerviseametiInspektoriIsikukood&lt;&gt;Kontroll!$AE$3), TerviseametiInspektoriIsikukood, "")</f>
        <v/>
      </c>
      <c r="AF106" s="3" t="str">
        <f>IF(AND($AJ106, TerviseametiInspektoriEpost&lt;&gt;Kontroll!$AF$3), TerviseametiInspektoriEpost, "")</f>
        <v/>
      </c>
      <c r="AI106" s="6" t="b">
        <f>IFERROR(SUMPRODUCT(--($B106:$X106&lt;&gt;""))&lt;&gt;SUMPRODUCT(--(Kontroll!$B$2:$X$2&lt;&gt;"")),TRUE)</f>
        <v>0</v>
      </c>
      <c r="AJ106" s="6" t="b">
        <f>IFERROR(SUMPRODUCT(--($C106:$N106&lt;&gt;""))&lt;&gt;SUMPRODUCT(--(Kontroll!$C$2:$N$2&lt;&gt;"")),TRUE)</f>
        <v>0</v>
      </c>
      <c r="AK106" s="6" t="b">
        <f t="shared" si="7"/>
        <v>0</v>
      </c>
      <c r="AL106" s="6">
        <f ca="1">COUNTIF(Andmekvaliteet!$B106:$X106, "=-2")</f>
        <v>0</v>
      </c>
      <c r="AM106" s="6" t="str">
        <f>IF($AI106, COUNTIF(Andmekvaliteet!$B106:$X106, "&lt;=-2") &lt;= 0, "")</f>
        <v/>
      </c>
      <c r="AN106" s="6" t="str">
        <f>IF($AI106, COUNTIF(Andmekvaliteet!$B106:$X106, "&lt;=-1") &lt;= 0, "")</f>
        <v/>
      </c>
    </row>
    <row r="107" spans="1:40" x14ac:dyDescent="0.35">
      <c r="A107" s="2" t="str">
        <f t="shared" si="4"/>
        <v/>
      </c>
      <c r="B107" s="29" t="str">
        <f>IF(AND($AJ107, AndmeteEsitamiseKP&lt;&gt;Kontroll!$B$3), AndmeteEsitamiseKP, "")</f>
        <v/>
      </c>
      <c r="O107" s="35" t="str">
        <f>IF(AND($AJ107, AsutuseNimi&lt;&gt;Kontroll!$O$3), AsutuseNimi, "")</f>
        <v/>
      </c>
      <c r="P107" s="35" t="str">
        <f>IF(AND($AJ107, AsutuseAadress&lt;&gt;Kontroll!$P$3), AsutuseAadress, "")</f>
        <v/>
      </c>
      <c r="Q107" s="36" t="str">
        <f>IF(AND($AJ107, AsutuseRyhm&lt;&gt;Kontroll!$Q$3), AsutuseRyhm, "")</f>
        <v/>
      </c>
      <c r="S107" s="38" t="str">
        <f>IF(AND($AJ107, KokkupuuteKp&lt;&gt;Kontroll!$S$3), KokkupuuteKp, "")</f>
        <v/>
      </c>
      <c r="T107" s="134" t="str">
        <f t="shared" si="5"/>
        <v/>
      </c>
      <c r="U107" s="135" t="str">
        <f t="shared" si="6"/>
        <v/>
      </c>
      <c r="V107" s="40" t="str">
        <f>IF(AND($AJ107, SeotudHaigeEesnimi&lt;&gt;Kontroll!$V$3), SeotudHaigeEesnimi, "")</f>
        <v/>
      </c>
      <c r="W107" s="36" t="str">
        <f>IF(AND($AJ107, SeotudHaigePerenimi&lt;&gt;Kontroll!$W$3), SeotudHaigePerenimi, "")</f>
        <v/>
      </c>
      <c r="X107" s="168" t="str">
        <f>IF(AND($AJ107, SeotudHaigeIsikukood&lt;&gt;Kontroll!$X$3), SeotudHaigeIsikukood, "")</f>
        <v/>
      </c>
      <c r="Z107" s="3" t="str">
        <f>IF(AND($AJ107, AndmeteEsitajaNimi&lt;&gt;Kontroll!$Z$3), AndmeteEsitajaNimi, "")</f>
        <v/>
      </c>
      <c r="AA107" s="3" t="str">
        <f>IF(AND($AJ107, AndmeteEsitajaEpost&lt;&gt;Kontroll!$AA$3), AndmeteEsitajaEpost, "")</f>
        <v/>
      </c>
      <c r="AB107" s="3" t="str">
        <f>IF(AND($AJ107, AndmeteEsitajaTelefon&lt;&gt;Kontroll!$AB$3), AndmeteEsitajaTelefon, "")</f>
        <v/>
      </c>
      <c r="AC107" s="3" t="str">
        <f>IF(AND($AJ107, TerviseametiRegioon&lt;&gt;Kontroll!$AC$3), TerviseametiRegioon, "")</f>
        <v/>
      </c>
      <c r="AD107" s="3" t="str">
        <f>IF(AND($AJ107, TerviseametiInspektor&lt;&gt;Kontroll!$AD$3), TerviseametiInspektor, "")</f>
        <v/>
      </c>
      <c r="AE107" s="3" t="str">
        <f>IF(AND($AJ107, TerviseametiInspektoriIsikukood&lt;&gt;Kontroll!$AE$3), TerviseametiInspektoriIsikukood, "")</f>
        <v/>
      </c>
      <c r="AF107" s="3" t="str">
        <f>IF(AND($AJ107, TerviseametiInspektoriEpost&lt;&gt;Kontroll!$AF$3), TerviseametiInspektoriEpost, "")</f>
        <v/>
      </c>
      <c r="AI107" s="6" t="b">
        <f>IFERROR(SUMPRODUCT(--($B107:$X107&lt;&gt;""))&lt;&gt;SUMPRODUCT(--(Kontroll!$B$2:$X$2&lt;&gt;"")),TRUE)</f>
        <v>0</v>
      </c>
      <c r="AJ107" s="6" t="b">
        <f>IFERROR(SUMPRODUCT(--($C107:$N107&lt;&gt;""))&lt;&gt;SUMPRODUCT(--(Kontroll!$C$2:$N$2&lt;&gt;"")),TRUE)</f>
        <v>0</v>
      </c>
      <c r="AK107" s="6" t="b">
        <f t="shared" si="7"/>
        <v>0</v>
      </c>
      <c r="AL107" s="6">
        <f ca="1">COUNTIF(Andmekvaliteet!$B107:$X107, "=-2")</f>
        <v>0</v>
      </c>
      <c r="AM107" s="6" t="str">
        <f>IF($AI107, COUNTIF(Andmekvaliteet!$B107:$X107, "&lt;=-2") &lt;= 0, "")</f>
        <v/>
      </c>
      <c r="AN107" s="6" t="str">
        <f>IF($AI107, COUNTIF(Andmekvaliteet!$B107:$X107, "&lt;=-1") &lt;= 0, "")</f>
        <v/>
      </c>
    </row>
    <row r="108" spans="1:40" x14ac:dyDescent="0.35">
      <c r="A108" s="2" t="str">
        <f t="shared" si="4"/>
        <v/>
      </c>
      <c r="B108" s="29" t="str">
        <f>IF(AND($AJ108, AndmeteEsitamiseKP&lt;&gt;Kontroll!$B$3), AndmeteEsitamiseKP, "")</f>
        <v/>
      </c>
      <c r="O108" s="35" t="str">
        <f>IF(AND($AJ108, AsutuseNimi&lt;&gt;Kontroll!$O$3), AsutuseNimi, "")</f>
        <v/>
      </c>
      <c r="P108" s="35" t="str">
        <f>IF(AND($AJ108, AsutuseAadress&lt;&gt;Kontroll!$P$3), AsutuseAadress, "")</f>
        <v/>
      </c>
      <c r="Q108" s="36" t="str">
        <f>IF(AND($AJ108, AsutuseRyhm&lt;&gt;Kontroll!$Q$3), AsutuseRyhm, "")</f>
        <v/>
      </c>
      <c r="S108" s="38" t="str">
        <f>IF(AND($AJ108, KokkupuuteKp&lt;&gt;Kontroll!$S$3), KokkupuuteKp, "")</f>
        <v/>
      </c>
      <c r="T108" s="134" t="str">
        <f t="shared" si="5"/>
        <v/>
      </c>
      <c r="U108" s="135" t="str">
        <f t="shared" si="6"/>
        <v/>
      </c>
      <c r="V108" s="40" t="str">
        <f>IF(AND($AJ108, SeotudHaigeEesnimi&lt;&gt;Kontroll!$V$3), SeotudHaigeEesnimi, "")</f>
        <v/>
      </c>
      <c r="W108" s="36" t="str">
        <f>IF(AND($AJ108, SeotudHaigePerenimi&lt;&gt;Kontroll!$W$3), SeotudHaigePerenimi, "")</f>
        <v/>
      </c>
      <c r="X108" s="168" t="str">
        <f>IF(AND($AJ108, SeotudHaigeIsikukood&lt;&gt;Kontroll!$X$3), SeotudHaigeIsikukood, "")</f>
        <v/>
      </c>
      <c r="Z108" s="3" t="str">
        <f>IF(AND($AJ108, AndmeteEsitajaNimi&lt;&gt;Kontroll!$Z$3), AndmeteEsitajaNimi, "")</f>
        <v/>
      </c>
      <c r="AA108" s="3" t="str">
        <f>IF(AND($AJ108, AndmeteEsitajaEpost&lt;&gt;Kontroll!$AA$3), AndmeteEsitajaEpost, "")</f>
        <v/>
      </c>
      <c r="AB108" s="3" t="str">
        <f>IF(AND($AJ108, AndmeteEsitajaTelefon&lt;&gt;Kontroll!$AB$3), AndmeteEsitajaTelefon, "")</f>
        <v/>
      </c>
      <c r="AC108" s="3" t="str">
        <f>IF(AND($AJ108, TerviseametiRegioon&lt;&gt;Kontroll!$AC$3), TerviseametiRegioon, "")</f>
        <v/>
      </c>
      <c r="AD108" s="3" t="str">
        <f>IF(AND($AJ108, TerviseametiInspektor&lt;&gt;Kontroll!$AD$3), TerviseametiInspektor, "")</f>
        <v/>
      </c>
      <c r="AE108" s="3" t="str">
        <f>IF(AND($AJ108, TerviseametiInspektoriIsikukood&lt;&gt;Kontroll!$AE$3), TerviseametiInspektoriIsikukood, "")</f>
        <v/>
      </c>
      <c r="AF108" s="3" t="str">
        <f>IF(AND($AJ108, TerviseametiInspektoriEpost&lt;&gt;Kontroll!$AF$3), TerviseametiInspektoriEpost, "")</f>
        <v/>
      </c>
      <c r="AI108" s="6" t="b">
        <f>IFERROR(SUMPRODUCT(--($B108:$X108&lt;&gt;""))&lt;&gt;SUMPRODUCT(--(Kontroll!$B$2:$X$2&lt;&gt;"")),TRUE)</f>
        <v>0</v>
      </c>
      <c r="AJ108" s="6" t="b">
        <f>IFERROR(SUMPRODUCT(--($C108:$N108&lt;&gt;""))&lt;&gt;SUMPRODUCT(--(Kontroll!$C$2:$N$2&lt;&gt;"")),TRUE)</f>
        <v>0</v>
      </c>
      <c r="AK108" s="6" t="b">
        <f t="shared" si="7"/>
        <v>0</v>
      </c>
      <c r="AL108" s="6">
        <f ca="1">COUNTIF(Andmekvaliteet!$B108:$X108, "=-2")</f>
        <v>0</v>
      </c>
      <c r="AM108" s="6" t="str">
        <f>IF($AI108, COUNTIF(Andmekvaliteet!$B108:$X108, "&lt;=-2") &lt;= 0, "")</f>
        <v/>
      </c>
      <c r="AN108" s="6" t="str">
        <f>IF($AI108, COUNTIF(Andmekvaliteet!$B108:$X108, "&lt;=-1") &lt;= 0, "")</f>
        <v/>
      </c>
    </row>
    <row r="109" spans="1:40" x14ac:dyDescent="0.35">
      <c r="A109" s="2" t="str">
        <f t="shared" si="4"/>
        <v/>
      </c>
      <c r="B109" s="29" t="str">
        <f>IF(AND($AJ109, AndmeteEsitamiseKP&lt;&gt;Kontroll!$B$3), AndmeteEsitamiseKP, "")</f>
        <v/>
      </c>
      <c r="O109" s="35" t="str">
        <f>IF(AND($AJ109, AsutuseNimi&lt;&gt;Kontroll!$O$3), AsutuseNimi, "")</f>
        <v/>
      </c>
      <c r="P109" s="35" t="str">
        <f>IF(AND($AJ109, AsutuseAadress&lt;&gt;Kontroll!$P$3), AsutuseAadress, "")</f>
        <v/>
      </c>
      <c r="Q109" s="36" t="str">
        <f>IF(AND($AJ109, AsutuseRyhm&lt;&gt;Kontroll!$Q$3), AsutuseRyhm, "")</f>
        <v/>
      </c>
      <c r="S109" s="38" t="str">
        <f>IF(AND($AJ109, KokkupuuteKp&lt;&gt;Kontroll!$S$3), KokkupuuteKp, "")</f>
        <v/>
      </c>
      <c r="T109" s="134" t="str">
        <f t="shared" si="5"/>
        <v/>
      </c>
      <c r="U109" s="135" t="str">
        <f t="shared" si="6"/>
        <v/>
      </c>
      <c r="V109" s="40" t="str">
        <f>IF(AND($AJ109, SeotudHaigeEesnimi&lt;&gt;Kontroll!$V$3), SeotudHaigeEesnimi, "")</f>
        <v/>
      </c>
      <c r="W109" s="36" t="str">
        <f>IF(AND($AJ109, SeotudHaigePerenimi&lt;&gt;Kontroll!$W$3), SeotudHaigePerenimi, "")</f>
        <v/>
      </c>
      <c r="X109" s="168" t="str">
        <f>IF(AND($AJ109, SeotudHaigeIsikukood&lt;&gt;Kontroll!$X$3), SeotudHaigeIsikukood, "")</f>
        <v/>
      </c>
      <c r="Z109" s="3" t="str">
        <f>IF(AND($AJ109, AndmeteEsitajaNimi&lt;&gt;Kontroll!$Z$3), AndmeteEsitajaNimi, "")</f>
        <v/>
      </c>
      <c r="AA109" s="3" t="str">
        <f>IF(AND($AJ109, AndmeteEsitajaEpost&lt;&gt;Kontroll!$AA$3), AndmeteEsitajaEpost, "")</f>
        <v/>
      </c>
      <c r="AB109" s="3" t="str">
        <f>IF(AND($AJ109, AndmeteEsitajaTelefon&lt;&gt;Kontroll!$AB$3), AndmeteEsitajaTelefon, "")</f>
        <v/>
      </c>
      <c r="AC109" s="3" t="str">
        <f>IF(AND($AJ109, TerviseametiRegioon&lt;&gt;Kontroll!$AC$3), TerviseametiRegioon, "")</f>
        <v/>
      </c>
      <c r="AD109" s="3" t="str">
        <f>IF(AND($AJ109, TerviseametiInspektor&lt;&gt;Kontroll!$AD$3), TerviseametiInspektor, "")</f>
        <v/>
      </c>
      <c r="AE109" s="3" t="str">
        <f>IF(AND($AJ109, TerviseametiInspektoriIsikukood&lt;&gt;Kontroll!$AE$3), TerviseametiInspektoriIsikukood, "")</f>
        <v/>
      </c>
      <c r="AF109" s="3" t="str">
        <f>IF(AND($AJ109, TerviseametiInspektoriEpost&lt;&gt;Kontroll!$AF$3), TerviseametiInspektoriEpost, "")</f>
        <v/>
      </c>
      <c r="AI109" s="6" t="b">
        <f>IFERROR(SUMPRODUCT(--($B109:$X109&lt;&gt;""))&lt;&gt;SUMPRODUCT(--(Kontroll!$B$2:$X$2&lt;&gt;"")),TRUE)</f>
        <v>0</v>
      </c>
      <c r="AJ109" s="6" t="b">
        <f>IFERROR(SUMPRODUCT(--($C109:$N109&lt;&gt;""))&lt;&gt;SUMPRODUCT(--(Kontroll!$C$2:$N$2&lt;&gt;"")),TRUE)</f>
        <v>0</v>
      </c>
      <c r="AK109" s="6" t="b">
        <f t="shared" si="7"/>
        <v>0</v>
      </c>
      <c r="AL109" s="6">
        <f ca="1">COUNTIF(Andmekvaliteet!$B109:$X109, "=-2")</f>
        <v>0</v>
      </c>
      <c r="AM109" s="6" t="str">
        <f>IF($AI109, COUNTIF(Andmekvaliteet!$B109:$X109, "&lt;=-2") &lt;= 0, "")</f>
        <v/>
      </c>
      <c r="AN109" s="6" t="str">
        <f>IF($AI109, COUNTIF(Andmekvaliteet!$B109:$X109, "&lt;=-1") &lt;= 0, "")</f>
        <v/>
      </c>
    </row>
    <row r="110" spans="1:40" x14ac:dyDescent="0.35">
      <c r="A110" s="2" t="str">
        <f t="shared" si="4"/>
        <v/>
      </c>
      <c r="B110" s="29" t="str">
        <f>IF(AND($AJ110, AndmeteEsitamiseKP&lt;&gt;Kontroll!$B$3), AndmeteEsitamiseKP, "")</f>
        <v/>
      </c>
      <c r="O110" s="35" t="str">
        <f>IF(AND($AJ110, AsutuseNimi&lt;&gt;Kontroll!$O$3), AsutuseNimi, "")</f>
        <v/>
      </c>
      <c r="P110" s="35" t="str">
        <f>IF(AND($AJ110, AsutuseAadress&lt;&gt;Kontroll!$P$3), AsutuseAadress, "")</f>
        <v/>
      </c>
      <c r="Q110" s="36" t="str">
        <f>IF(AND($AJ110, AsutuseRyhm&lt;&gt;Kontroll!$Q$3), AsutuseRyhm, "")</f>
        <v/>
      </c>
      <c r="S110" s="38" t="str">
        <f>IF(AND($AJ110, KokkupuuteKp&lt;&gt;Kontroll!$S$3), KokkupuuteKp, "")</f>
        <v/>
      </c>
      <c r="T110" s="134" t="str">
        <f t="shared" si="5"/>
        <v/>
      </c>
      <c r="U110" s="135" t="str">
        <f t="shared" si="6"/>
        <v/>
      </c>
      <c r="V110" s="40" t="str">
        <f>IF(AND($AJ110, SeotudHaigeEesnimi&lt;&gt;Kontroll!$V$3), SeotudHaigeEesnimi, "")</f>
        <v/>
      </c>
      <c r="W110" s="36" t="str">
        <f>IF(AND($AJ110, SeotudHaigePerenimi&lt;&gt;Kontroll!$W$3), SeotudHaigePerenimi, "")</f>
        <v/>
      </c>
      <c r="X110" s="168" t="str">
        <f>IF(AND($AJ110, SeotudHaigeIsikukood&lt;&gt;Kontroll!$X$3), SeotudHaigeIsikukood, "")</f>
        <v/>
      </c>
      <c r="Z110" s="3" t="str">
        <f>IF(AND($AJ110, AndmeteEsitajaNimi&lt;&gt;Kontroll!$Z$3), AndmeteEsitajaNimi, "")</f>
        <v/>
      </c>
      <c r="AA110" s="3" t="str">
        <f>IF(AND($AJ110, AndmeteEsitajaEpost&lt;&gt;Kontroll!$AA$3), AndmeteEsitajaEpost, "")</f>
        <v/>
      </c>
      <c r="AB110" s="3" t="str">
        <f>IF(AND($AJ110, AndmeteEsitajaTelefon&lt;&gt;Kontroll!$AB$3), AndmeteEsitajaTelefon, "")</f>
        <v/>
      </c>
      <c r="AC110" s="3" t="str">
        <f>IF(AND($AJ110, TerviseametiRegioon&lt;&gt;Kontroll!$AC$3), TerviseametiRegioon, "")</f>
        <v/>
      </c>
      <c r="AD110" s="3" t="str">
        <f>IF(AND($AJ110, TerviseametiInspektor&lt;&gt;Kontroll!$AD$3), TerviseametiInspektor, "")</f>
        <v/>
      </c>
      <c r="AE110" s="3" t="str">
        <f>IF(AND($AJ110, TerviseametiInspektoriIsikukood&lt;&gt;Kontroll!$AE$3), TerviseametiInspektoriIsikukood, "")</f>
        <v/>
      </c>
      <c r="AF110" s="3" t="str">
        <f>IF(AND($AJ110, TerviseametiInspektoriEpost&lt;&gt;Kontroll!$AF$3), TerviseametiInspektoriEpost, "")</f>
        <v/>
      </c>
      <c r="AI110" s="6" t="b">
        <f>IFERROR(SUMPRODUCT(--($B110:$X110&lt;&gt;""))&lt;&gt;SUMPRODUCT(--(Kontroll!$B$2:$X$2&lt;&gt;"")),TRUE)</f>
        <v>0</v>
      </c>
      <c r="AJ110" s="6" t="b">
        <f>IFERROR(SUMPRODUCT(--($C110:$N110&lt;&gt;""))&lt;&gt;SUMPRODUCT(--(Kontroll!$C$2:$N$2&lt;&gt;"")),TRUE)</f>
        <v>0</v>
      </c>
      <c r="AK110" s="6" t="b">
        <f t="shared" si="7"/>
        <v>0</v>
      </c>
      <c r="AL110" s="6">
        <f ca="1">COUNTIF(Andmekvaliteet!$B110:$X110, "=-2")</f>
        <v>0</v>
      </c>
      <c r="AM110" s="6" t="str">
        <f>IF($AI110, COUNTIF(Andmekvaliteet!$B110:$X110, "&lt;=-2") &lt;= 0, "")</f>
        <v/>
      </c>
      <c r="AN110" s="6" t="str">
        <f>IF($AI110, COUNTIF(Andmekvaliteet!$B110:$X110, "&lt;=-1") &lt;= 0, "")</f>
        <v/>
      </c>
    </row>
    <row r="111" spans="1:40" x14ac:dyDescent="0.35">
      <c r="A111" s="2" t="str">
        <f t="shared" si="4"/>
        <v/>
      </c>
      <c r="B111" s="29" t="str">
        <f>IF(AND($AJ111, AndmeteEsitamiseKP&lt;&gt;Kontroll!$B$3), AndmeteEsitamiseKP, "")</f>
        <v/>
      </c>
      <c r="O111" s="35" t="str">
        <f>IF(AND($AJ111, AsutuseNimi&lt;&gt;Kontroll!$O$3), AsutuseNimi, "")</f>
        <v/>
      </c>
      <c r="P111" s="35" t="str">
        <f>IF(AND($AJ111, AsutuseAadress&lt;&gt;Kontroll!$P$3), AsutuseAadress, "")</f>
        <v/>
      </c>
      <c r="Q111" s="36" t="str">
        <f>IF(AND($AJ111, AsutuseRyhm&lt;&gt;Kontroll!$Q$3), AsutuseRyhm, "")</f>
        <v/>
      </c>
      <c r="S111" s="38" t="str">
        <f>IF(AND($AJ111, KokkupuuteKp&lt;&gt;Kontroll!$S$3), KokkupuuteKp, "")</f>
        <v/>
      </c>
      <c r="T111" s="134" t="str">
        <f t="shared" si="5"/>
        <v/>
      </c>
      <c r="U111" s="135" t="str">
        <f t="shared" si="6"/>
        <v/>
      </c>
      <c r="V111" s="40" t="str">
        <f>IF(AND($AJ111, SeotudHaigeEesnimi&lt;&gt;Kontroll!$V$3), SeotudHaigeEesnimi, "")</f>
        <v/>
      </c>
      <c r="W111" s="36" t="str">
        <f>IF(AND($AJ111, SeotudHaigePerenimi&lt;&gt;Kontroll!$W$3), SeotudHaigePerenimi, "")</f>
        <v/>
      </c>
      <c r="X111" s="168" t="str">
        <f>IF(AND($AJ111, SeotudHaigeIsikukood&lt;&gt;Kontroll!$X$3), SeotudHaigeIsikukood, "")</f>
        <v/>
      </c>
      <c r="Z111" s="3" t="str">
        <f>IF(AND($AJ111, AndmeteEsitajaNimi&lt;&gt;Kontroll!$Z$3), AndmeteEsitajaNimi, "")</f>
        <v/>
      </c>
      <c r="AA111" s="3" t="str">
        <f>IF(AND($AJ111, AndmeteEsitajaEpost&lt;&gt;Kontroll!$AA$3), AndmeteEsitajaEpost, "")</f>
        <v/>
      </c>
      <c r="AB111" s="3" t="str">
        <f>IF(AND($AJ111, AndmeteEsitajaTelefon&lt;&gt;Kontroll!$AB$3), AndmeteEsitajaTelefon, "")</f>
        <v/>
      </c>
      <c r="AC111" s="3" t="str">
        <f>IF(AND($AJ111, TerviseametiRegioon&lt;&gt;Kontroll!$AC$3), TerviseametiRegioon, "")</f>
        <v/>
      </c>
      <c r="AD111" s="3" t="str">
        <f>IF(AND($AJ111, TerviseametiInspektor&lt;&gt;Kontroll!$AD$3), TerviseametiInspektor, "")</f>
        <v/>
      </c>
      <c r="AE111" s="3" t="str">
        <f>IF(AND($AJ111, TerviseametiInspektoriIsikukood&lt;&gt;Kontroll!$AE$3), TerviseametiInspektoriIsikukood, "")</f>
        <v/>
      </c>
      <c r="AF111" s="3" t="str">
        <f>IF(AND($AJ111, TerviseametiInspektoriEpost&lt;&gt;Kontroll!$AF$3), TerviseametiInspektoriEpost, "")</f>
        <v/>
      </c>
      <c r="AI111" s="6" t="b">
        <f>IFERROR(SUMPRODUCT(--($B111:$X111&lt;&gt;""))&lt;&gt;SUMPRODUCT(--(Kontroll!$B$2:$X$2&lt;&gt;"")),TRUE)</f>
        <v>0</v>
      </c>
      <c r="AJ111" s="6" t="b">
        <f>IFERROR(SUMPRODUCT(--($C111:$N111&lt;&gt;""))&lt;&gt;SUMPRODUCT(--(Kontroll!$C$2:$N$2&lt;&gt;"")),TRUE)</f>
        <v>0</v>
      </c>
      <c r="AK111" s="6" t="b">
        <f t="shared" si="7"/>
        <v>0</v>
      </c>
      <c r="AL111" s="6">
        <f ca="1">COUNTIF(Andmekvaliteet!$B111:$X111, "=-2")</f>
        <v>0</v>
      </c>
      <c r="AM111" s="6" t="str">
        <f>IF($AI111, COUNTIF(Andmekvaliteet!$B111:$X111, "&lt;=-2") &lt;= 0, "")</f>
        <v/>
      </c>
      <c r="AN111" s="6" t="str">
        <f>IF($AI111, COUNTIF(Andmekvaliteet!$B111:$X111, "&lt;=-1") &lt;= 0, "")</f>
        <v/>
      </c>
    </row>
    <row r="112" spans="1:40" x14ac:dyDescent="0.35">
      <c r="A112" s="2" t="str">
        <f t="shared" si="4"/>
        <v/>
      </c>
      <c r="B112" s="29" t="str">
        <f>IF(AND($AJ112, AndmeteEsitamiseKP&lt;&gt;Kontroll!$B$3), AndmeteEsitamiseKP, "")</f>
        <v/>
      </c>
      <c r="O112" s="35" t="str">
        <f>IF(AND($AJ112, AsutuseNimi&lt;&gt;Kontroll!$O$3), AsutuseNimi, "")</f>
        <v/>
      </c>
      <c r="P112" s="35" t="str">
        <f>IF(AND($AJ112, AsutuseAadress&lt;&gt;Kontroll!$P$3), AsutuseAadress, "")</f>
        <v/>
      </c>
      <c r="Q112" s="36" t="str">
        <f>IF(AND($AJ112, AsutuseRyhm&lt;&gt;Kontroll!$Q$3), AsutuseRyhm, "")</f>
        <v/>
      </c>
      <c r="S112" s="38" t="str">
        <f>IF(AND($AJ112, KokkupuuteKp&lt;&gt;Kontroll!$S$3), KokkupuuteKp, "")</f>
        <v/>
      </c>
      <c r="T112" s="134" t="str">
        <f t="shared" si="5"/>
        <v/>
      </c>
      <c r="U112" s="135" t="str">
        <f t="shared" si="6"/>
        <v/>
      </c>
      <c r="V112" s="40" t="str">
        <f>IF(AND($AJ112, SeotudHaigeEesnimi&lt;&gt;Kontroll!$V$3), SeotudHaigeEesnimi, "")</f>
        <v/>
      </c>
      <c r="W112" s="36" t="str">
        <f>IF(AND($AJ112, SeotudHaigePerenimi&lt;&gt;Kontroll!$W$3), SeotudHaigePerenimi, "")</f>
        <v/>
      </c>
      <c r="X112" s="168" t="str">
        <f>IF(AND($AJ112, SeotudHaigeIsikukood&lt;&gt;Kontroll!$X$3), SeotudHaigeIsikukood, "")</f>
        <v/>
      </c>
      <c r="Z112" s="3" t="str">
        <f>IF(AND($AJ112, AndmeteEsitajaNimi&lt;&gt;Kontroll!$Z$3), AndmeteEsitajaNimi, "")</f>
        <v/>
      </c>
      <c r="AA112" s="3" t="str">
        <f>IF(AND($AJ112, AndmeteEsitajaEpost&lt;&gt;Kontroll!$AA$3), AndmeteEsitajaEpost, "")</f>
        <v/>
      </c>
      <c r="AB112" s="3" t="str">
        <f>IF(AND($AJ112, AndmeteEsitajaTelefon&lt;&gt;Kontroll!$AB$3), AndmeteEsitajaTelefon, "")</f>
        <v/>
      </c>
      <c r="AC112" s="3" t="str">
        <f>IF(AND($AJ112, TerviseametiRegioon&lt;&gt;Kontroll!$AC$3), TerviseametiRegioon, "")</f>
        <v/>
      </c>
      <c r="AD112" s="3" t="str">
        <f>IF(AND($AJ112, TerviseametiInspektor&lt;&gt;Kontroll!$AD$3), TerviseametiInspektor, "")</f>
        <v/>
      </c>
      <c r="AE112" s="3" t="str">
        <f>IF(AND($AJ112, TerviseametiInspektoriIsikukood&lt;&gt;Kontroll!$AE$3), TerviseametiInspektoriIsikukood, "")</f>
        <v/>
      </c>
      <c r="AF112" s="3" t="str">
        <f>IF(AND($AJ112, TerviseametiInspektoriEpost&lt;&gt;Kontroll!$AF$3), TerviseametiInspektoriEpost, "")</f>
        <v/>
      </c>
      <c r="AI112" s="6" t="b">
        <f>IFERROR(SUMPRODUCT(--($B112:$X112&lt;&gt;""))&lt;&gt;SUMPRODUCT(--(Kontroll!$B$2:$X$2&lt;&gt;"")),TRUE)</f>
        <v>0</v>
      </c>
      <c r="AJ112" s="6" t="b">
        <f>IFERROR(SUMPRODUCT(--($C112:$N112&lt;&gt;""))&lt;&gt;SUMPRODUCT(--(Kontroll!$C$2:$N$2&lt;&gt;"")),TRUE)</f>
        <v>0</v>
      </c>
      <c r="AK112" s="6" t="b">
        <f t="shared" si="7"/>
        <v>0</v>
      </c>
      <c r="AL112" s="6">
        <f ca="1">COUNTIF(Andmekvaliteet!$B112:$X112, "=-2")</f>
        <v>0</v>
      </c>
      <c r="AM112" s="6" t="str">
        <f>IF($AI112, COUNTIF(Andmekvaliteet!$B112:$X112, "&lt;=-2") &lt;= 0, "")</f>
        <v/>
      </c>
      <c r="AN112" s="6" t="str">
        <f>IF($AI112, COUNTIF(Andmekvaliteet!$B112:$X112, "&lt;=-1") &lt;= 0, "")</f>
        <v/>
      </c>
    </row>
    <row r="113" spans="1:40" x14ac:dyDescent="0.35">
      <c r="A113" s="2" t="str">
        <f t="shared" si="4"/>
        <v/>
      </c>
      <c r="B113" s="29" t="str">
        <f>IF(AND($AJ113, AndmeteEsitamiseKP&lt;&gt;Kontroll!$B$3), AndmeteEsitamiseKP, "")</f>
        <v/>
      </c>
      <c r="O113" s="35" t="str">
        <f>IF(AND($AJ113, AsutuseNimi&lt;&gt;Kontroll!$O$3), AsutuseNimi, "")</f>
        <v/>
      </c>
      <c r="P113" s="35" t="str">
        <f>IF(AND($AJ113, AsutuseAadress&lt;&gt;Kontroll!$P$3), AsutuseAadress, "")</f>
        <v/>
      </c>
      <c r="Q113" s="36" t="str">
        <f>IF(AND($AJ113, AsutuseRyhm&lt;&gt;Kontroll!$Q$3), AsutuseRyhm, "")</f>
        <v/>
      </c>
      <c r="S113" s="38" t="str">
        <f>IF(AND($AJ113, KokkupuuteKp&lt;&gt;Kontroll!$S$3), KokkupuuteKp, "")</f>
        <v/>
      </c>
      <c r="T113" s="134" t="str">
        <f t="shared" si="5"/>
        <v/>
      </c>
      <c r="U113" s="135" t="str">
        <f t="shared" si="6"/>
        <v/>
      </c>
      <c r="V113" s="40" t="str">
        <f>IF(AND($AJ113, SeotudHaigeEesnimi&lt;&gt;Kontroll!$V$3), SeotudHaigeEesnimi, "")</f>
        <v/>
      </c>
      <c r="W113" s="36" t="str">
        <f>IF(AND($AJ113, SeotudHaigePerenimi&lt;&gt;Kontroll!$W$3), SeotudHaigePerenimi, "")</f>
        <v/>
      </c>
      <c r="X113" s="168" t="str">
        <f>IF(AND($AJ113, SeotudHaigeIsikukood&lt;&gt;Kontroll!$X$3), SeotudHaigeIsikukood, "")</f>
        <v/>
      </c>
      <c r="Z113" s="3" t="str">
        <f>IF(AND($AJ113, AndmeteEsitajaNimi&lt;&gt;Kontroll!$Z$3), AndmeteEsitajaNimi, "")</f>
        <v/>
      </c>
      <c r="AA113" s="3" t="str">
        <f>IF(AND($AJ113, AndmeteEsitajaEpost&lt;&gt;Kontroll!$AA$3), AndmeteEsitajaEpost, "")</f>
        <v/>
      </c>
      <c r="AB113" s="3" t="str">
        <f>IF(AND($AJ113, AndmeteEsitajaTelefon&lt;&gt;Kontroll!$AB$3), AndmeteEsitajaTelefon, "")</f>
        <v/>
      </c>
      <c r="AC113" s="3" t="str">
        <f>IF(AND($AJ113, TerviseametiRegioon&lt;&gt;Kontroll!$AC$3), TerviseametiRegioon, "")</f>
        <v/>
      </c>
      <c r="AD113" s="3" t="str">
        <f>IF(AND($AJ113, TerviseametiInspektor&lt;&gt;Kontroll!$AD$3), TerviseametiInspektor, "")</f>
        <v/>
      </c>
      <c r="AE113" s="3" t="str">
        <f>IF(AND($AJ113, TerviseametiInspektoriIsikukood&lt;&gt;Kontroll!$AE$3), TerviseametiInspektoriIsikukood, "")</f>
        <v/>
      </c>
      <c r="AF113" s="3" t="str">
        <f>IF(AND($AJ113, TerviseametiInspektoriEpost&lt;&gt;Kontroll!$AF$3), TerviseametiInspektoriEpost, "")</f>
        <v/>
      </c>
      <c r="AI113" s="6" t="b">
        <f>IFERROR(SUMPRODUCT(--($B113:$X113&lt;&gt;""))&lt;&gt;SUMPRODUCT(--(Kontroll!$B$2:$X$2&lt;&gt;"")),TRUE)</f>
        <v>0</v>
      </c>
      <c r="AJ113" s="6" t="b">
        <f>IFERROR(SUMPRODUCT(--($C113:$N113&lt;&gt;""))&lt;&gt;SUMPRODUCT(--(Kontroll!$C$2:$N$2&lt;&gt;"")),TRUE)</f>
        <v>0</v>
      </c>
      <c r="AK113" s="6" t="b">
        <f t="shared" si="7"/>
        <v>0</v>
      </c>
      <c r="AL113" s="6">
        <f ca="1">COUNTIF(Andmekvaliteet!$B113:$X113, "=-2")</f>
        <v>0</v>
      </c>
      <c r="AM113" s="6" t="str">
        <f>IF($AI113, COUNTIF(Andmekvaliteet!$B113:$X113, "&lt;=-2") &lt;= 0, "")</f>
        <v/>
      </c>
      <c r="AN113" s="6" t="str">
        <f>IF($AI113, COUNTIF(Andmekvaliteet!$B113:$X113, "&lt;=-1") &lt;= 0, "")</f>
        <v/>
      </c>
    </row>
    <row r="114" spans="1:40" x14ac:dyDescent="0.35">
      <c r="A114" s="2" t="str">
        <f t="shared" si="4"/>
        <v/>
      </c>
      <c r="B114" s="29" t="str">
        <f>IF(AND($AJ114, AndmeteEsitamiseKP&lt;&gt;Kontroll!$B$3), AndmeteEsitamiseKP, "")</f>
        <v/>
      </c>
      <c r="O114" s="35" t="str">
        <f>IF(AND($AJ114, AsutuseNimi&lt;&gt;Kontroll!$O$3), AsutuseNimi, "")</f>
        <v/>
      </c>
      <c r="P114" s="35" t="str">
        <f>IF(AND($AJ114, AsutuseAadress&lt;&gt;Kontroll!$P$3), AsutuseAadress, "")</f>
        <v/>
      </c>
      <c r="Q114" s="36" t="str">
        <f>IF(AND($AJ114, AsutuseRyhm&lt;&gt;Kontroll!$Q$3), AsutuseRyhm, "")</f>
        <v/>
      </c>
      <c r="S114" s="38" t="str">
        <f>IF(AND($AJ114, KokkupuuteKp&lt;&gt;Kontroll!$S$3), KokkupuuteKp, "")</f>
        <v/>
      </c>
      <c r="T114" s="134" t="str">
        <f t="shared" si="5"/>
        <v/>
      </c>
      <c r="U114" s="135" t="str">
        <f t="shared" si="6"/>
        <v/>
      </c>
      <c r="V114" s="40" t="str">
        <f>IF(AND($AJ114, SeotudHaigeEesnimi&lt;&gt;Kontroll!$V$3), SeotudHaigeEesnimi, "")</f>
        <v/>
      </c>
      <c r="W114" s="36" t="str">
        <f>IF(AND($AJ114, SeotudHaigePerenimi&lt;&gt;Kontroll!$W$3), SeotudHaigePerenimi, "")</f>
        <v/>
      </c>
      <c r="X114" s="168" t="str">
        <f>IF(AND($AJ114, SeotudHaigeIsikukood&lt;&gt;Kontroll!$X$3), SeotudHaigeIsikukood, "")</f>
        <v/>
      </c>
      <c r="Z114" s="3" t="str">
        <f>IF(AND($AJ114, AndmeteEsitajaNimi&lt;&gt;Kontroll!$Z$3), AndmeteEsitajaNimi, "")</f>
        <v/>
      </c>
      <c r="AA114" s="3" t="str">
        <f>IF(AND($AJ114, AndmeteEsitajaEpost&lt;&gt;Kontroll!$AA$3), AndmeteEsitajaEpost, "")</f>
        <v/>
      </c>
      <c r="AB114" s="3" t="str">
        <f>IF(AND($AJ114, AndmeteEsitajaTelefon&lt;&gt;Kontroll!$AB$3), AndmeteEsitajaTelefon, "")</f>
        <v/>
      </c>
      <c r="AC114" s="3" t="str">
        <f>IF(AND($AJ114, TerviseametiRegioon&lt;&gt;Kontroll!$AC$3), TerviseametiRegioon, "")</f>
        <v/>
      </c>
      <c r="AD114" s="3" t="str">
        <f>IF(AND($AJ114, TerviseametiInspektor&lt;&gt;Kontroll!$AD$3), TerviseametiInspektor, "")</f>
        <v/>
      </c>
      <c r="AE114" s="3" t="str">
        <f>IF(AND($AJ114, TerviseametiInspektoriIsikukood&lt;&gt;Kontroll!$AE$3), TerviseametiInspektoriIsikukood, "")</f>
        <v/>
      </c>
      <c r="AF114" s="3" t="str">
        <f>IF(AND($AJ114, TerviseametiInspektoriEpost&lt;&gt;Kontroll!$AF$3), TerviseametiInspektoriEpost, "")</f>
        <v/>
      </c>
      <c r="AI114" s="6" t="b">
        <f>IFERROR(SUMPRODUCT(--($B114:$X114&lt;&gt;""))&lt;&gt;SUMPRODUCT(--(Kontroll!$B$2:$X$2&lt;&gt;"")),TRUE)</f>
        <v>0</v>
      </c>
      <c r="AJ114" s="6" t="b">
        <f>IFERROR(SUMPRODUCT(--($C114:$N114&lt;&gt;""))&lt;&gt;SUMPRODUCT(--(Kontroll!$C$2:$N$2&lt;&gt;"")),TRUE)</f>
        <v>0</v>
      </c>
      <c r="AK114" s="6" t="b">
        <f t="shared" si="7"/>
        <v>0</v>
      </c>
      <c r="AL114" s="6">
        <f ca="1">COUNTIF(Andmekvaliteet!$B114:$X114, "=-2")</f>
        <v>0</v>
      </c>
      <c r="AM114" s="6" t="str">
        <f>IF($AI114, COUNTIF(Andmekvaliteet!$B114:$X114, "&lt;=-2") &lt;= 0, "")</f>
        <v/>
      </c>
      <c r="AN114" s="6" t="str">
        <f>IF($AI114, COUNTIF(Andmekvaliteet!$B114:$X114, "&lt;=-1") &lt;= 0, "")</f>
        <v/>
      </c>
    </row>
    <row r="115" spans="1:40" x14ac:dyDescent="0.35">
      <c r="A115" s="2" t="str">
        <f t="shared" si="4"/>
        <v/>
      </c>
      <c r="B115" s="29" t="str">
        <f>IF(AND($AJ115, AndmeteEsitamiseKP&lt;&gt;Kontroll!$B$3), AndmeteEsitamiseKP, "")</f>
        <v/>
      </c>
      <c r="O115" s="35" t="str">
        <f>IF(AND($AJ115, AsutuseNimi&lt;&gt;Kontroll!$O$3), AsutuseNimi, "")</f>
        <v/>
      </c>
      <c r="P115" s="35" t="str">
        <f>IF(AND($AJ115, AsutuseAadress&lt;&gt;Kontroll!$P$3), AsutuseAadress, "")</f>
        <v/>
      </c>
      <c r="Q115" s="36" t="str">
        <f>IF(AND($AJ115, AsutuseRyhm&lt;&gt;Kontroll!$Q$3), AsutuseRyhm, "")</f>
        <v/>
      </c>
      <c r="S115" s="38" t="str">
        <f>IF(AND($AJ115, KokkupuuteKp&lt;&gt;Kontroll!$S$3), KokkupuuteKp, "")</f>
        <v/>
      </c>
      <c r="T115" s="134" t="str">
        <f t="shared" si="5"/>
        <v/>
      </c>
      <c r="U115" s="135" t="str">
        <f t="shared" si="6"/>
        <v/>
      </c>
      <c r="V115" s="40" t="str">
        <f>IF(AND($AJ115, SeotudHaigeEesnimi&lt;&gt;Kontroll!$V$3), SeotudHaigeEesnimi, "")</f>
        <v/>
      </c>
      <c r="W115" s="36" t="str">
        <f>IF(AND($AJ115, SeotudHaigePerenimi&lt;&gt;Kontroll!$W$3), SeotudHaigePerenimi, "")</f>
        <v/>
      </c>
      <c r="X115" s="168" t="str">
        <f>IF(AND($AJ115, SeotudHaigeIsikukood&lt;&gt;Kontroll!$X$3), SeotudHaigeIsikukood, "")</f>
        <v/>
      </c>
      <c r="Z115" s="3" t="str">
        <f>IF(AND($AJ115, AndmeteEsitajaNimi&lt;&gt;Kontroll!$Z$3), AndmeteEsitajaNimi, "")</f>
        <v/>
      </c>
      <c r="AA115" s="3" t="str">
        <f>IF(AND($AJ115, AndmeteEsitajaEpost&lt;&gt;Kontroll!$AA$3), AndmeteEsitajaEpost, "")</f>
        <v/>
      </c>
      <c r="AB115" s="3" t="str">
        <f>IF(AND($AJ115, AndmeteEsitajaTelefon&lt;&gt;Kontroll!$AB$3), AndmeteEsitajaTelefon, "")</f>
        <v/>
      </c>
      <c r="AC115" s="3" t="str">
        <f>IF(AND($AJ115, TerviseametiRegioon&lt;&gt;Kontroll!$AC$3), TerviseametiRegioon, "")</f>
        <v/>
      </c>
      <c r="AD115" s="3" t="str">
        <f>IF(AND($AJ115, TerviseametiInspektor&lt;&gt;Kontroll!$AD$3), TerviseametiInspektor, "")</f>
        <v/>
      </c>
      <c r="AE115" s="3" t="str">
        <f>IF(AND($AJ115, TerviseametiInspektoriIsikukood&lt;&gt;Kontroll!$AE$3), TerviseametiInspektoriIsikukood, "")</f>
        <v/>
      </c>
      <c r="AF115" s="3" t="str">
        <f>IF(AND($AJ115, TerviseametiInspektoriEpost&lt;&gt;Kontroll!$AF$3), TerviseametiInspektoriEpost, "")</f>
        <v/>
      </c>
      <c r="AI115" s="6" t="b">
        <f>IFERROR(SUMPRODUCT(--($B115:$X115&lt;&gt;""))&lt;&gt;SUMPRODUCT(--(Kontroll!$B$2:$X$2&lt;&gt;"")),TRUE)</f>
        <v>0</v>
      </c>
      <c r="AJ115" s="6" t="b">
        <f>IFERROR(SUMPRODUCT(--($C115:$N115&lt;&gt;""))&lt;&gt;SUMPRODUCT(--(Kontroll!$C$2:$N$2&lt;&gt;"")),TRUE)</f>
        <v>0</v>
      </c>
      <c r="AK115" s="6" t="b">
        <f t="shared" si="7"/>
        <v>0</v>
      </c>
      <c r="AL115" s="6">
        <f ca="1">COUNTIF(Andmekvaliteet!$B115:$X115, "=-2")</f>
        <v>0</v>
      </c>
      <c r="AM115" s="6" t="str">
        <f>IF($AI115, COUNTIF(Andmekvaliteet!$B115:$X115, "&lt;=-2") &lt;= 0, "")</f>
        <v/>
      </c>
      <c r="AN115" s="6" t="str">
        <f>IF($AI115, COUNTIF(Andmekvaliteet!$B115:$X115, "&lt;=-1") &lt;= 0, "")</f>
        <v/>
      </c>
    </row>
    <row r="116" spans="1:40" x14ac:dyDescent="0.35">
      <c r="A116" s="2" t="str">
        <f t="shared" si="4"/>
        <v/>
      </c>
      <c r="B116" s="29" t="str">
        <f>IF(AND($AJ116, AndmeteEsitamiseKP&lt;&gt;Kontroll!$B$3), AndmeteEsitamiseKP, "")</f>
        <v/>
      </c>
      <c r="O116" s="35" t="str">
        <f>IF(AND($AJ116, AsutuseNimi&lt;&gt;Kontroll!$O$3), AsutuseNimi, "")</f>
        <v/>
      </c>
      <c r="P116" s="35" t="str">
        <f>IF(AND($AJ116, AsutuseAadress&lt;&gt;Kontroll!$P$3), AsutuseAadress, "")</f>
        <v/>
      </c>
      <c r="Q116" s="36" t="str">
        <f>IF(AND($AJ116, AsutuseRyhm&lt;&gt;Kontroll!$Q$3), AsutuseRyhm, "")</f>
        <v/>
      </c>
      <c r="S116" s="38" t="str">
        <f>IF(AND($AJ116, KokkupuuteKp&lt;&gt;Kontroll!$S$3), KokkupuuteKp, "")</f>
        <v/>
      </c>
      <c r="T116" s="134" t="str">
        <f t="shared" si="5"/>
        <v/>
      </c>
      <c r="U116" s="135" t="str">
        <f t="shared" si="6"/>
        <v/>
      </c>
      <c r="V116" s="40" t="str">
        <f>IF(AND($AJ116, SeotudHaigeEesnimi&lt;&gt;Kontroll!$V$3), SeotudHaigeEesnimi, "")</f>
        <v/>
      </c>
      <c r="W116" s="36" t="str">
        <f>IF(AND($AJ116, SeotudHaigePerenimi&lt;&gt;Kontroll!$W$3), SeotudHaigePerenimi, "")</f>
        <v/>
      </c>
      <c r="X116" s="168" t="str">
        <f>IF(AND($AJ116, SeotudHaigeIsikukood&lt;&gt;Kontroll!$X$3), SeotudHaigeIsikukood, "")</f>
        <v/>
      </c>
      <c r="Z116" s="3" t="str">
        <f>IF(AND($AJ116, AndmeteEsitajaNimi&lt;&gt;Kontroll!$Z$3), AndmeteEsitajaNimi, "")</f>
        <v/>
      </c>
      <c r="AA116" s="3" t="str">
        <f>IF(AND($AJ116, AndmeteEsitajaEpost&lt;&gt;Kontroll!$AA$3), AndmeteEsitajaEpost, "")</f>
        <v/>
      </c>
      <c r="AB116" s="3" t="str">
        <f>IF(AND($AJ116, AndmeteEsitajaTelefon&lt;&gt;Kontroll!$AB$3), AndmeteEsitajaTelefon, "")</f>
        <v/>
      </c>
      <c r="AC116" s="3" t="str">
        <f>IF(AND($AJ116, TerviseametiRegioon&lt;&gt;Kontroll!$AC$3), TerviseametiRegioon, "")</f>
        <v/>
      </c>
      <c r="AD116" s="3" t="str">
        <f>IF(AND($AJ116, TerviseametiInspektor&lt;&gt;Kontroll!$AD$3), TerviseametiInspektor, "")</f>
        <v/>
      </c>
      <c r="AE116" s="3" t="str">
        <f>IF(AND($AJ116, TerviseametiInspektoriIsikukood&lt;&gt;Kontroll!$AE$3), TerviseametiInspektoriIsikukood, "")</f>
        <v/>
      </c>
      <c r="AF116" s="3" t="str">
        <f>IF(AND($AJ116, TerviseametiInspektoriEpost&lt;&gt;Kontroll!$AF$3), TerviseametiInspektoriEpost, "")</f>
        <v/>
      </c>
      <c r="AI116" s="6" t="b">
        <f>IFERROR(SUMPRODUCT(--($B116:$X116&lt;&gt;""))&lt;&gt;SUMPRODUCT(--(Kontroll!$B$2:$X$2&lt;&gt;"")),TRUE)</f>
        <v>0</v>
      </c>
      <c r="AJ116" s="6" t="b">
        <f>IFERROR(SUMPRODUCT(--($C116:$N116&lt;&gt;""))&lt;&gt;SUMPRODUCT(--(Kontroll!$C$2:$N$2&lt;&gt;"")),TRUE)</f>
        <v>0</v>
      </c>
      <c r="AK116" s="6" t="b">
        <f t="shared" si="7"/>
        <v>0</v>
      </c>
      <c r="AL116" s="6">
        <f ca="1">COUNTIF(Andmekvaliteet!$B116:$X116, "=-2")</f>
        <v>0</v>
      </c>
      <c r="AM116" s="6" t="str">
        <f>IF($AI116, COUNTIF(Andmekvaliteet!$B116:$X116, "&lt;=-2") &lt;= 0, "")</f>
        <v/>
      </c>
      <c r="AN116" s="6" t="str">
        <f>IF($AI116, COUNTIF(Andmekvaliteet!$B116:$X116, "&lt;=-1") &lt;= 0, "")</f>
        <v/>
      </c>
    </row>
    <row r="117" spans="1:40" x14ac:dyDescent="0.35">
      <c r="A117" s="2" t="str">
        <f t="shared" si="4"/>
        <v/>
      </c>
      <c r="B117" s="29" t="str">
        <f>IF(AND($AJ117, AndmeteEsitamiseKP&lt;&gt;Kontroll!$B$3), AndmeteEsitamiseKP, "")</f>
        <v/>
      </c>
      <c r="O117" s="35" t="str">
        <f>IF(AND($AJ117, AsutuseNimi&lt;&gt;Kontroll!$O$3), AsutuseNimi, "")</f>
        <v/>
      </c>
      <c r="P117" s="35" t="str">
        <f>IF(AND($AJ117, AsutuseAadress&lt;&gt;Kontroll!$P$3), AsutuseAadress, "")</f>
        <v/>
      </c>
      <c r="Q117" s="36" t="str">
        <f>IF(AND($AJ117, AsutuseRyhm&lt;&gt;Kontroll!$Q$3), AsutuseRyhm, "")</f>
        <v/>
      </c>
      <c r="S117" s="38" t="str">
        <f>IF(AND($AJ117, KokkupuuteKp&lt;&gt;Kontroll!$S$3), KokkupuuteKp, "")</f>
        <v/>
      </c>
      <c r="T117" s="134" t="str">
        <f t="shared" si="5"/>
        <v/>
      </c>
      <c r="U117" s="135" t="str">
        <f t="shared" si="6"/>
        <v/>
      </c>
      <c r="V117" s="40" t="str">
        <f>IF(AND($AJ117, SeotudHaigeEesnimi&lt;&gt;Kontroll!$V$3), SeotudHaigeEesnimi, "")</f>
        <v/>
      </c>
      <c r="W117" s="36" t="str">
        <f>IF(AND($AJ117, SeotudHaigePerenimi&lt;&gt;Kontroll!$W$3), SeotudHaigePerenimi, "")</f>
        <v/>
      </c>
      <c r="X117" s="168" t="str">
        <f>IF(AND($AJ117, SeotudHaigeIsikukood&lt;&gt;Kontroll!$X$3), SeotudHaigeIsikukood, "")</f>
        <v/>
      </c>
      <c r="Z117" s="3" t="str">
        <f>IF(AND($AJ117, AndmeteEsitajaNimi&lt;&gt;Kontroll!$Z$3), AndmeteEsitajaNimi, "")</f>
        <v/>
      </c>
      <c r="AA117" s="3" t="str">
        <f>IF(AND($AJ117, AndmeteEsitajaEpost&lt;&gt;Kontroll!$AA$3), AndmeteEsitajaEpost, "")</f>
        <v/>
      </c>
      <c r="AB117" s="3" t="str">
        <f>IF(AND($AJ117, AndmeteEsitajaTelefon&lt;&gt;Kontroll!$AB$3), AndmeteEsitajaTelefon, "")</f>
        <v/>
      </c>
      <c r="AC117" s="3" t="str">
        <f>IF(AND($AJ117, TerviseametiRegioon&lt;&gt;Kontroll!$AC$3), TerviseametiRegioon, "")</f>
        <v/>
      </c>
      <c r="AD117" s="3" t="str">
        <f>IF(AND($AJ117, TerviseametiInspektor&lt;&gt;Kontroll!$AD$3), TerviseametiInspektor, "")</f>
        <v/>
      </c>
      <c r="AE117" s="3" t="str">
        <f>IF(AND($AJ117, TerviseametiInspektoriIsikukood&lt;&gt;Kontroll!$AE$3), TerviseametiInspektoriIsikukood, "")</f>
        <v/>
      </c>
      <c r="AF117" s="3" t="str">
        <f>IF(AND($AJ117, TerviseametiInspektoriEpost&lt;&gt;Kontroll!$AF$3), TerviseametiInspektoriEpost, "")</f>
        <v/>
      </c>
      <c r="AI117" s="6" t="b">
        <f>IFERROR(SUMPRODUCT(--($B117:$X117&lt;&gt;""))&lt;&gt;SUMPRODUCT(--(Kontroll!$B$2:$X$2&lt;&gt;"")),TRUE)</f>
        <v>0</v>
      </c>
      <c r="AJ117" s="6" t="b">
        <f>IFERROR(SUMPRODUCT(--($C117:$N117&lt;&gt;""))&lt;&gt;SUMPRODUCT(--(Kontroll!$C$2:$N$2&lt;&gt;"")),TRUE)</f>
        <v>0</v>
      </c>
      <c r="AK117" s="6" t="b">
        <f t="shared" si="7"/>
        <v>0</v>
      </c>
      <c r="AL117" s="6">
        <f ca="1">COUNTIF(Andmekvaliteet!$B117:$X117, "=-2")</f>
        <v>0</v>
      </c>
      <c r="AM117" s="6" t="str">
        <f>IF($AI117, COUNTIF(Andmekvaliteet!$B117:$X117, "&lt;=-2") &lt;= 0, "")</f>
        <v/>
      </c>
      <c r="AN117" s="6" t="str">
        <f>IF($AI117, COUNTIF(Andmekvaliteet!$B117:$X117, "&lt;=-1") &lt;= 0, "")</f>
        <v/>
      </c>
    </row>
    <row r="118" spans="1:40" x14ac:dyDescent="0.35">
      <c r="A118" s="2" t="str">
        <f t="shared" si="4"/>
        <v/>
      </c>
      <c r="B118" s="29" t="str">
        <f>IF(AND($AJ118, AndmeteEsitamiseKP&lt;&gt;Kontroll!$B$3), AndmeteEsitamiseKP, "")</f>
        <v/>
      </c>
      <c r="O118" s="35" t="str">
        <f>IF(AND($AJ118, AsutuseNimi&lt;&gt;Kontroll!$O$3), AsutuseNimi, "")</f>
        <v/>
      </c>
      <c r="P118" s="35" t="str">
        <f>IF(AND($AJ118, AsutuseAadress&lt;&gt;Kontroll!$P$3), AsutuseAadress, "")</f>
        <v/>
      </c>
      <c r="Q118" s="36" t="str">
        <f>IF(AND($AJ118, AsutuseRyhm&lt;&gt;Kontroll!$Q$3), AsutuseRyhm, "")</f>
        <v/>
      </c>
      <c r="S118" s="38" t="str">
        <f>IF(AND($AJ118, KokkupuuteKp&lt;&gt;Kontroll!$S$3), KokkupuuteKp, "")</f>
        <v/>
      </c>
      <c r="T118" s="134" t="str">
        <f t="shared" si="5"/>
        <v/>
      </c>
      <c r="U118" s="135" t="str">
        <f t="shared" si="6"/>
        <v/>
      </c>
      <c r="V118" s="40" t="str">
        <f>IF(AND($AJ118, SeotudHaigeEesnimi&lt;&gt;Kontroll!$V$3), SeotudHaigeEesnimi, "")</f>
        <v/>
      </c>
      <c r="W118" s="36" t="str">
        <f>IF(AND($AJ118, SeotudHaigePerenimi&lt;&gt;Kontroll!$W$3), SeotudHaigePerenimi, "")</f>
        <v/>
      </c>
      <c r="X118" s="168" t="str">
        <f>IF(AND($AJ118, SeotudHaigeIsikukood&lt;&gt;Kontroll!$X$3), SeotudHaigeIsikukood, "")</f>
        <v/>
      </c>
      <c r="Z118" s="3" t="str">
        <f>IF(AND($AJ118, AndmeteEsitajaNimi&lt;&gt;Kontroll!$Z$3), AndmeteEsitajaNimi, "")</f>
        <v/>
      </c>
      <c r="AA118" s="3" t="str">
        <f>IF(AND($AJ118, AndmeteEsitajaEpost&lt;&gt;Kontroll!$AA$3), AndmeteEsitajaEpost, "")</f>
        <v/>
      </c>
      <c r="AB118" s="3" t="str">
        <f>IF(AND($AJ118, AndmeteEsitajaTelefon&lt;&gt;Kontroll!$AB$3), AndmeteEsitajaTelefon, "")</f>
        <v/>
      </c>
      <c r="AC118" s="3" t="str">
        <f>IF(AND($AJ118, TerviseametiRegioon&lt;&gt;Kontroll!$AC$3), TerviseametiRegioon, "")</f>
        <v/>
      </c>
      <c r="AD118" s="3" t="str">
        <f>IF(AND($AJ118, TerviseametiInspektor&lt;&gt;Kontroll!$AD$3), TerviseametiInspektor, "")</f>
        <v/>
      </c>
      <c r="AE118" s="3" t="str">
        <f>IF(AND($AJ118, TerviseametiInspektoriIsikukood&lt;&gt;Kontroll!$AE$3), TerviseametiInspektoriIsikukood, "")</f>
        <v/>
      </c>
      <c r="AF118" s="3" t="str">
        <f>IF(AND($AJ118, TerviseametiInspektoriEpost&lt;&gt;Kontroll!$AF$3), TerviseametiInspektoriEpost, "")</f>
        <v/>
      </c>
      <c r="AI118" s="6" t="b">
        <f>IFERROR(SUMPRODUCT(--($B118:$X118&lt;&gt;""))&lt;&gt;SUMPRODUCT(--(Kontroll!$B$2:$X$2&lt;&gt;"")),TRUE)</f>
        <v>0</v>
      </c>
      <c r="AJ118" s="6" t="b">
        <f>IFERROR(SUMPRODUCT(--($C118:$N118&lt;&gt;""))&lt;&gt;SUMPRODUCT(--(Kontroll!$C$2:$N$2&lt;&gt;"")),TRUE)</f>
        <v>0</v>
      </c>
      <c r="AK118" s="6" t="b">
        <f t="shared" si="7"/>
        <v>0</v>
      </c>
      <c r="AL118" s="6">
        <f ca="1">COUNTIF(Andmekvaliteet!$B118:$X118, "=-2")</f>
        <v>0</v>
      </c>
      <c r="AM118" s="6" t="str">
        <f>IF($AI118, COUNTIF(Andmekvaliteet!$B118:$X118, "&lt;=-2") &lt;= 0, "")</f>
        <v/>
      </c>
      <c r="AN118" s="6" t="str">
        <f>IF($AI118, COUNTIF(Andmekvaliteet!$B118:$X118, "&lt;=-1") &lt;= 0, "")</f>
        <v/>
      </c>
    </row>
    <row r="119" spans="1:40" x14ac:dyDescent="0.35">
      <c r="A119" s="2" t="str">
        <f t="shared" si="4"/>
        <v/>
      </c>
      <c r="B119" s="29" t="str">
        <f>IF(AND($AJ119, AndmeteEsitamiseKP&lt;&gt;Kontroll!$B$3), AndmeteEsitamiseKP, "")</f>
        <v/>
      </c>
      <c r="O119" s="35" t="str">
        <f>IF(AND($AJ119, AsutuseNimi&lt;&gt;Kontroll!$O$3), AsutuseNimi, "")</f>
        <v/>
      </c>
      <c r="P119" s="35" t="str">
        <f>IF(AND($AJ119, AsutuseAadress&lt;&gt;Kontroll!$P$3), AsutuseAadress, "")</f>
        <v/>
      </c>
      <c r="Q119" s="36" t="str">
        <f>IF(AND($AJ119, AsutuseRyhm&lt;&gt;Kontroll!$Q$3), AsutuseRyhm, "")</f>
        <v/>
      </c>
      <c r="S119" s="38" t="str">
        <f>IF(AND($AJ119, KokkupuuteKp&lt;&gt;Kontroll!$S$3), KokkupuuteKp, "")</f>
        <v/>
      </c>
      <c r="T119" s="134" t="str">
        <f t="shared" si="5"/>
        <v/>
      </c>
      <c r="U119" s="135" t="str">
        <f t="shared" si="6"/>
        <v/>
      </c>
      <c r="V119" s="40" t="str">
        <f>IF(AND($AJ119, SeotudHaigeEesnimi&lt;&gt;Kontroll!$V$3), SeotudHaigeEesnimi, "")</f>
        <v/>
      </c>
      <c r="W119" s="36" t="str">
        <f>IF(AND($AJ119, SeotudHaigePerenimi&lt;&gt;Kontroll!$W$3), SeotudHaigePerenimi, "")</f>
        <v/>
      </c>
      <c r="X119" s="168" t="str">
        <f>IF(AND($AJ119, SeotudHaigeIsikukood&lt;&gt;Kontroll!$X$3), SeotudHaigeIsikukood, "")</f>
        <v/>
      </c>
      <c r="Z119" s="3" t="str">
        <f>IF(AND($AJ119, AndmeteEsitajaNimi&lt;&gt;Kontroll!$Z$3), AndmeteEsitajaNimi, "")</f>
        <v/>
      </c>
      <c r="AA119" s="3" t="str">
        <f>IF(AND($AJ119, AndmeteEsitajaEpost&lt;&gt;Kontroll!$AA$3), AndmeteEsitajaEpost, "")</f>
        <v/>
      </c>
      <c r="AB119" s="3" t="str">
        <f>IF(AND($AJ119, AndmeteEsitajaTelefon&lt;&gt;Kontroll!$AB$3), AndmeteEsitajaTelefon, "")</f>
        <v/>
      </c>
      <c r="AC119" s="3" t="str">
        <f>IF(AND($AJ119, TerviseametiRegioon&lt;&gt;Kontroll!$AC$3), TerviseametiRegioon, "")</f>
        <v/>
      </c>
      <c r="AD119" s="3" t="str">
        <f>IF(AND($AJ119, TerviseametiInspektor&lt;&gt;Kontroll!$AD$3), TerviseametiInspektor, "")</f>
        <v/>
      </c>
      <c r="AE119" s="3" t="str">
        <f>IF(AND($AJ119, TerviseametiInspektoriIsikukood&lt;&gt;Kontroll!$AE$3), TerviseametiInspektoriIsikukood, "")</f>
        <v/>
      </c>
      <c r="AF119" s="3" t="str">
        <f>IF(AND($AJ119, TerviseametiInspektoriEpost&lt;&gt;Kontroll!$AF$3), TerviseametiInspektoriEpost, "")</f>
        <v/>
      </c>
      <c r="AI119" s="6" t="b">
        <f>IFERROR(SUMPRODUCT(--($B119:$X119&lt;&gt;""))&lt;&gt;SUMPRODUCT(--(Kontroll!$B$2:$X$2&lt;&gt;"")),TRUE)</f>
        <v>0</v>
      </c>
      <c r="AJ119" s="6" t="b">
        <f>IFERROR(SUMPRODUCT(--($C119:$N119&lt;&gt;""))&lt;&gt;SUMPRODUCT(--(Kontroll!$C$2:$N$2&lt;&gt;"")),TRUE)</f>
        <v>0</v>
      </c>
      <c r="AK119" s="6" t="b">
        <f t="shared" si="7"/>
        <v>0</v>
      </c>
      <c r="AL119" s="6">
        <f ca="1">COUNTIF(Andmekvaliteet!$B119:$X119, "=-2")</f>
        <v>0</v>
      </c>
      <c r="AM119" s="6" t="str">
        <f>IF($AI119, COUNTIF(Andmekvaliteet!$B119:$X119, "&lt;=-2") &lt;= 0, "")</f>
        <v/>
      </c>
      <c r="AN119" s="6" t="str">
        <f>IF($AI119, COUNTIF(Andmekvaliteet!$B119:$X119, "&lt;=-1") &lt;= 0, "")</f>
        <v/>
      </c>
    </row>
    <row r="120" spans="1:40" x14ac:dyDescent="0.35">
      <c r="A120" s="2" t="str">
        <f t="shared" si="4"/>
        <v/>
      </c>
      <c r="B120" s="29" t="str">
        <f>IF(AND($AJ120, AndmeteEsitamiseKP&lt;&gt;Kontroll!$B$3), AndmeteEsitamiseKP, "")</f>
        <v/>
      </c>
      <c r="O120" s="35" t="str">
        <f>IF(AND($AJ120, AsutuseNimi&lt;&gt;Kontroll!$O$3), AsutuseNimi, "")</f>
        <v/>
      </c>
      <c r="P120" s="35" t="str">
        <f>IF(AND($AJ120, AsutuseAadress&lt;&gt;Kontroll!$P$3), AsutuseAadress, "")</f>
        <v/>
      </c>
      <c r="Q120" s="36" t="str">
        <f>IF(AND($AJ120, AsutuseRyhm&lt;&gt;Kontroll!$Q$3), AsutuseRyhm, "")</f>
        <v/>
      </c>
      <c r="S120" s="38" t="str">
        <f>IF(AND($AJ120, KokkupuuteKp&lt;&gt;Kontroll!$S$3), KokkupuuteKp, "")</f>
        <v/>
      </c>
      <c r="T120" s="134" t="str">
        <f t="shared" si="5"/>
        <v/>
      </c>
      <c r="U120" s="135" t="str">
        <f t="shared" si="6"/>
        <v/>
      </c>
      <c r="V120" s="40" t="str">
        <f>IF(AND($AJ120, SeotudHaigeEesnimi&lt;&gt;Kontroll!$V$3), SeotudHaigeEesnimi, "")</f>
        <v/>
      </c>
      <c r="W120" s="36" t="str">
        <f>IF(AND($AJ120, SeotudHaigePerenimi&lt;&gt;Kontroll!$W$3), SeotudHaigePerenimi, "")</f>
        <v/>
      </c>
      <c r="X120" s="168" t="str">
        <f>IF(AND($AJ120, SeotudHaigeIsikukood&lt;&gt;Kontroll!$X$3), SeotudHaigeIsikukood, "")</f>
        <v/>
      </c>
      <c r="Z120" s="3" t="str">
        <f>IF(AND($AJ120, AndmeteEsitajaNimi&lt;&gt;Kontroll!$Z$3), AndmeteEsitajaNimi, "")</f>
        <v/>
      </c>
      <c r="AA120" s="3" t="str">
        <f>IF(AND($AJ120, AndmeteEsitajaEpost&lt;&gt;Kontroll!$AA$3), AndmeteEsitajaEpost, "")</f>
        <v/>
      </c>
      <c r="AB120" s="3" t="str">
        <f>IF(AND($AJ120, AndmeteEsitajaTelefon&lt;&gt;Kontroll!$AB$3), AndmeteEsitajaTelefon, "")</f>
        <v/>
      </c>
      <c r="AC120" s="3" t="str">
        <f>IF(AND($AJ120, TerviseametiRegioon&lt;&gt;Kontroll!$AC$3), TerviseametiRegioon, "")</f>
        <v/>
      </c>
      <c r="AD120" s="3" t="str">
        <f>IF(AND($AJ120, TerviseametiInspektor&lt;&gt;Kontroll!$AD$3), TerviseametiInspektor, "")</f>
        <v/>
      </c>
      <c r="AE120" s="3" t="str">
        <f>IF(AND($AJ120, TerviseametiInspektoriIsikukood&lt;&gt;Kontroll!$AE$3), TerviseametiInspektoriIsikukood, "")</f>
        <v/>
      </c>
      <c r="AF120" s="3" t="str">
        <f>IF(AND($AJ120, TerviseametiInspektoriEpost&lt;&gt;Kontroll!$AF$3), TerviseametiInspektoriEpost, "")</f>
        <v/>
      </c>
      <c r="AI120" s="6" t="b">
        <f>IFERROR(SUMPRODUCT(--($B120:$X120&lt;&gt;""))&lt;&gt;SUMPRODUCT(--(Kontroll!$B$2:$X$2&lt;&gt;"")),TRUE)</f>
        <v>0</v>
      </c>
      <c r="AJ120" s="6" t="b">
        <f>IFERROR(SUMPRODUCT(--($C120:$N120&lt;&gt;""))&lt;&gt;SUMPRODUCT(--(Kontroll!$C$2:$N$2&lt;&gt;"")),TRUE)</f>
        <v>0</v>
      </c>
      <c r="AK120" s="6" t="b">
        <f t="shared" si="7"/>
        <v>0</v>
      </c>
      <c r="AL120" s="6">
        <f ca="1">COUNTIF(Andmekvaliteet!$B120:$X120, "=-2")</f>
        <v>0</v>
      </c>
      <c r="AM120" s="6" t="str">
        <f>IF($AI120, COUNTIF(Andmekvaliteet!$B120:$X120, "&lt;=-2") &lt;= 0, "")</f>
        <v/>
      </c>
      <c r="AN120" s="6" t="str">
        <f>IF($AI120, COUNTIF(Andmekvaliteet!$B120:$X120, "&lt;=-1") &lt;= 0, "")</f>
        <v/>
      </c>
    </row>
    <row r="121" spans="1:40" x14ac:dyDescent="0.35">
      <c r="A121" s="2" t="str">
        <f t="shared" si="4"/>
        <v/>
      </c>
      <c r="B121" s="29" t="str">
        <f>IF(AND($AJ121, AndmeteEsitamiseKP&lt;&gt;Kontroll!$B$3), AndmeteEsitamiseKP, "")</f>
        <v/>
      </c>
      <c r="O121" s="35" t="str">
        <f>IF(AND($AJ121, AsutuseNimi&lt;&gt;Kontroll!$O$3), AsutuseNimi, "")</f>
        <v/>
      </c>
      <c r="P121" s="35" t="str">
        <f>IF(AND($AJ121, AsutuseAadress&lt;&gt;Kontroll!$P$3), AsutuseAadress, "")</f>
        <v/>
      </c>
      <c r="Q121" s="36" t="str">
        <f>IF(AND($AJ121, AsutuseRyhm&lt;&gt;Kontroll!$Q$3), AsutuseRyhm, "")</f>
        <v/>
      </c>
      <c r="S121" s="38" t="str">
        <f>IF(AND($AJ121, KokkupuuteKp&lt;&gt;Kontroll!$S$3), KokkupuuteKp, "")</f>
        <v/>
      </c>
      <c r="T121" s="134" t="str">
        <f t="shared" si="5"/>
        <v/>
      </c>
      <c r="U121" s="135" t="str">
        <f t="shared" si="6"/>
        <v/>
      </c>
      <c r="V121" s="40" t="str">
        <f>IF(AND($AJ121, SeotudHaigeEesnimi&lt;&gt;Kontroll!$V$3), SeotudHaigeEesnimi, "")</f>
        <v/>
      </c>
      <c r="W121" s="36" t="str">
        <f>IF(AND($AJ121, SeotudHaigePerenimi&lt;&gt;Kontroll!$W$3), SeotudHaigePerenimi, "")</f>
        <v/>
      </c>
      <c r="X121" s="168" t="str">
        <f>IF(AND($AJ121, SeotudHaigeIsikukood&lt;&gt;Kontroll!$X$3), SeotudHaigeIsikukood, "")</f>
        <v/>
      </c>
      <c r="Z121" s="3" t="str">
        <f>IF(AND($AJ121, AndmeteEsitajaNimi&lt;&gt;Kontroll!$Z$3), AndmeteEsitajaNimi, "")</f>
        <v/>
      </c>
      <c r="AA121" s="3" t="str">
        <f>IF(AND($AJ121, AndmeteEsitajaEpost&lt;&gt;Kontroll!$AA$3), AndmeteEsitajaEpost, "")</f>
        <v/>
      </c>
      <c r="AB121" s="3" t="str">
        <f>IF(AND($AJ121, AndmeteEsitajaTelefon&lt;&gt;Kontroll!$AB$3), AndmeteEsitajaTelefon, "")</f>
        <v/>
      </c>
      <c r="AC121" s="3" t="str">
        <f>IF(AND($AJ121, TerviseametiRegioon&lt;&gt;Kontroll!$AC$3), TerviseametiRegioon, "")</f>
        <v/>
      </c>
      <c r="AD121" s="3" t="str">
        <f>IF(AND($AJ121, TerviseametiInspektor&lt;&gt;Kontroll!$AD$3), TerviseametiInspektor, "")</f>
        <v/>
      </c>
      <c r="AE121" s="3" t="str">
        <f>IF(AND($AJ121, TerviseametiInspektoriIsikukood&lt;&gt;Kontroll!$AE$3), TerviseametiInspektoriIsikukood, "")</f>
        <v/>
      </c>
      <c r="AF121" s="3" t="str">
        <f>IF(AND($AJ121, TerviseametiInspektoriEpost&lt;&gt;Kontroll!$AF$3), TerviseametiInspektoriEpost, "")</f>
        <v/>
      </c>
      <c r="AI121" s="6" t="b">
        <f>IFERROR(SUMPRODUCT(--($B121:$X121&lt;&gt;""))&lt;&gt;SUMPRODUCT(--(Kontroll!$B$2:$X$2&lt;&gt;"")),TRUE)</f>
        <v>0</v>
      </c>
      <c r="AJ121" s="6" t="b">
        <f>IFERROR(SUMPRODUCT(--($C121:$N121&lt;&gt;""))&lt;&gt;SUMPRODUCT(--(Kontroll!$C$2:$N$2&lt;&gt;"")),TRUE)</f>
        <v>0</v>
      </c>
      <c r="AK121" s="6" t="b">
        <f t="shared" si="7"/>
        <v>0</v>
      </c>
      <c r="AL121" s="6">
        <f ca="1">COUNTIF(Andmekvaliteet!$B121:$X121, "=-2")</f>
        <v>0</v>
      </c>
      <c r="AM121" s="6" t="str">
        <f>IF($AI121, COUNTIF(Andmekvaliteet!$B121:$X121, "&lt;=-2") &lt;= 0, "")</f>
        <v/>
      </c>
      <c r="AN121" s="6" t="str">
        <f>IF($AI121, COUNTIF(Andmekvaliteet!$B121:$X121, "&lt;=-1") &lt;= 0, "")</f>
        <v/>
      </c>
    </row>
    <row r="122" spans="1:40" x14ac:dyDescent="0.35">
      <c r="A122" s="2" t="str">
        <f t="shared" si="4"/>
        <v/>
      </c>
      <c r="B122" s="29" t="str">
        <f>IF(AND($AJ122, AndmeteEsitamiseKP&lt;&gt;Kontroll!$B$3), AndmeteEsitamiseKP, "")</f>
        <v/>
      </c>
      <c r="O122" s="35" t="str">
        <f>IF(AND($AJ122, AsutuseNimi&lt;&gt;Kontroll!$O$3), AsutuseNimi, "")</f>
        <v/>
      </c>
      <c r="P122" s="35" t="str">
        <f>IF(AND($AJ122, AsutuseAadress&lt;&gt;Kontroll!$P$3), AsutuseAadress, "")</f>
        <v/>
      </c>
      <c r="Q122" s="36" t="str">
        <f>IF(AND($AJ122, AsutuseRyhm&lt;&gt;Kontroll!$Q$3), AsutuseRyhm, "")</f>
        <v/>
      </c>
      <c r="S122" s="38" t="str">
        <f>IF(AND($AJ122, KokkupuuteKp&lt;&gt;Kontroll!$S$3), KokkupuuteKp, "")</f>
        <v/>
      </c>
      <c r="T122" s="134" t="str">
        <f t="shared" si="5"/>
        <v/>
      </c>
      <c r="U122" s="135" t="str">
        <f t="shared" si="6"/>
        <v/>
      </c>
      <c r="V122" s="40" t="str">
        <f>IF(AND($AJ122, SeotudHaigeEesnimi&lt;&gt;Kontroll!$V$3), SeotudHaigeEesnimi, "")</f>
        <v/>
      </c>
      <c r="W122" s="36" t="str">
        <f>IF(AND($AJ122, SeotudHaigePerenimi&lt;&gt;Kontroll!$W$3), SeotudHaigePerenimi, "")</f>
        <v/>
      </c>
      <c r="X122" s="168" t="str">
        <f>IF(AND($AJ122, SeotudHaigeIsikukood&lt;&gt;Kontroll!$X$3), SeotudHaigeIsikukood, "")</f>
        <v/>
      </c>
      <c r="Z122" s="3" t="str">
        <f>IF(AND($AJ122, AndmeteEsitajaNimi&lt;&gt;Kontroll!$Z$3), AndmeteEsitajaNimi, "")</f>
        <v/>
      </c>
      <c r="AA122" s="3" t="str">
        <f>IF(AND($AJ122, AndmeteEsitajaEpost&lt;&gt;Kontroll!$AA$3), AndmeteEsitajaEpost, "")</f>
        <v/>
      </c>
      <c r="AB122" s="3" t="str">
        <f>IF(AND($AJ122, AndmeteEsitajaTelefon&lt;&gt;Kontroll!$AB$3), AndmeteEsitajaTelefon, "")</f>
        <v/>
      </c>
      <c r="AC122" s="3" t="str">
        <f>IF(AND($AJ122, TerviseametiRegioon&lt;&gt;Kontroll!$AC$3), TerviseametiRegioon, "")</f>
        <v/>
      </c>
      <c r="AD122" s="3" t="str">
        <f>IF(AND($AJ122, TerviseametiInspektor&lt;&gt;Kontroll!$AD$3), TerviseametiInspektor, "")</f>
        <v/>
      </c>
      <c r="AE122" s="3" t="str">
        <f>IF(AND($AJ122, TerviseametiInspektoriIsikukood&lt;&gt;Kontroll!$AE$3), TerviseametiInspektoriIsikukood, "")</f>
        <v/>
      </c>
      <c r="AF122" s="3" t="str">
        <f>IF(AND($AJ122, TerviseametiInspektoriEpost&lt;&gt;Kontroll!$AF$3), TerviseametiInspektoriEpost, "")</f>
        <v/>
      </c>
      <c r="AI122" s="6" t="b">
        <f>IFERROR(SUMPRODUCT(--($B122:$X122&lt;&gt;""))&lt;&gt;SUMPRODUCT(--(Kontroll!$B$2:$X$2&lt;&gt;"")),TRUE)</f>
        <v>0</v>
      </c>
      <c r="AJ122" s="6" t="b">
        <f>IFERROR(SUMPRODUCT(--($C122:$N122&lt;&gt;""))&lt;&gt;SUMPRODUCT(--(Kontroll!$C$2:$N$2&lt;&gt;"")),TRUE)</f>
        <v>0</v>
      </c>
      <c r="AK122" s="6" t="b">
        <f t="shared" si="7"/>
        <v>0</v>
      </c>
      <c r="AL122" s="6">
        <f ca="1">COUNTIF(Andmekvaliteet!$B122:$X122, "=-2")</f>
        <v>0</v>
      </c>
      <c r="AM122" s="6" t="str">
        <f>IF($AI122, COUNTIF(Andmekvaliteet!$B122:$X122, "&lt;=-2") &lt;= 0, "")</f>
        <v/>
      </c>
      <c r="AN122" s="6" t="str">
        <f>IF($AI122, COUNTIF(Andmekvaliteet!$B122:$X122, "&lt;=-1") &lt;= 0, "")</f>
        <v/>
      </c>
    </row>
    <row r="123" spans="1:40" x14ac:dyDescent="0.35">
      <c r="A123" s="2" t="str">
        <f t="shared" si="4"/>
        <v/>
      </c>
      <c r="B123" s="29" t="str">
        <f>IF(AND($AJ123, AndmeteEsitamiseKP&lt;&gt;Kontroll!$B$3), AndmeteEsitamiseKP, "")</f>
        <v/>
      </c>
      <c r="O123" s="35" t="str">
        <f>IF(AND($AJ123, AsutuseNimi&lt;&gt;Kontroll!$O$3), AsutuseNimi, "")</f>
        <v/>
      </c>
      <c r="P123" s="35" t="str">
        <f>IF(AND($AJ123, AsutuseAadress&lt;&gt;Kontroll!$P$3), AsutuseAadress, "")</f>
        <v/>
      </c>
      <c r="Q123" s="36" t="str">
        <f>IF(AND($AJ123, AsutuseRyhm&lt;&gt;Kontroll!$Q$3), AsutuseRyhm, "")</f>
        <v/>
      </c>
      <c r="S123" s="38" t="str">
        <f>IF(AND($AJ123, KokkupuuteKp&lt;&gt;Kontroll!$S$3), KokkupuuteKp, "")</f>
        <v/>
      </c>
      <c r="T123" s="134" t="str">
        <f t="shared" si="5"/>
        <v/>
      </c>
      <c r="U123" s="135" t="str">
        <f t="shared" si="6"/>
        <v/>
      </c>
      <c r="V123" s="40" t="str">
        <f>IF(AND($AJ123, SeotudHaigeEesnimi&lt;&gt;Kontroll!$V$3), SeotudHaigeEesnimi, "")</f>
        <v/>
      </c>
      <c r="W123" s="36" t="str">
        <f>IF(AND($AJ123, SeotudHaigePerenimi&lt;&gt;Kontroll!$W$3), SeotudHaigePerenimi, "")</f>
        <v/>
      </c>
      <c r="X123" s="168" t="str">
        <f>IF(AND($AJ123, SeotudHaigeIsikukood&lt;&gt;Kontroll!$X$3), SeotudHaigeIsikukood, "")</f>
        <v/>
      </c>
      <c r="Z123" s="3" t="str">
        <f>IF(AND($AJ123, AndmeteEsitajaNimi&lt;&gt;Kontroll!$Z$3), AndmeteEsitajaNimi, "")</f>
        <v/>
      </c>
      <c r="AA123" s="3" t="str">
        <f>IF(AND($AJ123, AndmeteEsitajaEpost&lt;&gt;Kontroll!$AA$3), AndmeteEsitajaEpost, "")</f>
        <v/>
      </c>
      <c r="AB123" s="3" t="str">
        <f>IF(AND($AJ123, AndmeteEsitajaTelefon&lt;&gt;Kontroll!$AB$3), AndmeteEsitajaTelefon, "")</f>
        <v/>
      </c>
      <c r="AC123" s="3" t="str">
        <f>IF(AND($AJ123, TerviseametiRegioon&lt;&gt;Kontroll!$AC$3), TerviseametiRegioon, "")</f>
        <v/>
      </c>
      <c r="AD123" s="3" t="str">
        <f>IF(AND($AJ123, TerviseametiInspektor&lt;&gt;Kontroll!$AD$3), TerviseametiInspektor, "")</f>
        <v/>
      </c>
      <c r="AE123" s="3" t="str">
        <f>IF(AND($AJ123, TerviseametiInspektoriIsikukood&lt;&gt;Kontroll!$AE$3), TerviseametiInspektoriIsikukood, "")</f>
        <v/>
      </c>
      <c r="AF123" s="3" t="str">
        <f>IF(AND($AJ123, TerviseametiInspektoriEpost&lt;&gt;Kontroll!$AF$3), TerviseametiInspektoriEpost, "")</f>
        <v/>
      </c>
      <c r="AI123" s="6" t="b">
        <f>IFERROR(SUMPRODUCT(--($B123:$X123&lt;&gt;""))&lt;&gt;SUMPRODUCT(--(Kontroll!$B$2:$X$2&lt;&gt;"")),TRUE)</f>
        <v>0</v>
      </c>
      <c r="AJ123" s="6" t="b">
        <f>IFERROR(SUMPRODUCT(--($C123:$N123&lt;&gt;""))&lt;&gt;SUMPRODUCT(--(Kontroll!$C$2:$N$2&lt;&gt;"")),TRUE)</f>
        <v>0</v>
      </c>
      <c r="AK123" s="6" t="b">
        <f t="shared" si="7"/>
        <v>0</v>
      </c>
      <c r="AL123" s="6">
        <f ca="1">COUNTIF(Andmekvaliteet!$B123:$X123, "=-2")</f>
        <v>0</v>
      </c>
      <c r="AM123" s="6" t="str">
        <f>IF($AI123, COUNTIF(Andmekvaliteet!$B123:$X123, "&lt;=-2") &lt;= 0, "")</f>
        <v/>
      </c>
      <c r="AN123" s="6" t="str">
        <f>IF($AI123, COUNTIF(Andmekvaliteet!$B123:$X123, "&lt;=-1") &lt;= 0, "")</f>
        <v/>
      </c>
    </row>
    <row r="124" spans="1:40" x14ac:dyDescent="0.35">
      <c r="A124" s="2" t="str">
        <f t="shared" si="4"/>
        <v/>
      </c>
      <c r="B124" s="29" t="str">
        <f>IF(AND($AJ124, AndmeteEsitamiseKP&lt;&gt;Kontroll!$B$3), AndmeteEsitamiseKP, "")</f>
        <v/>
      </c>
      <c r="O124" s="35" t="str">
        <f>IF(AND($AJ124, AsutuseNimi&lt;&gt;Kontroll!$O$3), AsutuseNimi, "")</f>
        <v/>
      </c>
      <c r="P124" s="35" t="str">
        <f>IF(AND($AJ124, AsutuseAadress&lt;&gt;Kontroll!$P$3), AsutuseAadress, "")</f>
        <v/>
      </c>
      <c r="Q124" s="36" t="str">
        <f>IF(AND($AJ124, AsutuseRyhm&lt;&gt;Kontroll!$Q$3), AsutuseRyhm, "")</f>
        <v/>
      </c>
      <c r="S124" s="38" t="str">
        <f>IF(AND($AJ124, KokkupuuteKp&lt;&gt;Kontroll!$S$3), KokkupuuteKp, "")</f>
        <v/>
      </c>
      <c r="T124" s="134" t="str">
        <f t="shared" si="5"/>
        <v/>
      </c>
      <c r="U124" s="135" t="str">
        <f t="shared" si="6"/>
        <v/>
      </c>
      <c r="V124" s="40" t="str">
        <f>IF(AND($AJ124, SeotudHaigeEesnimi&lt;&gt;Kontroll!$V$3), SeotudHaigeEesnimi, "")</f>
        <v/>
      </c>
      <c r="W124" s="36" t="str">
        <f>IF(AND($AJ124, SeotudHaigePerenimi&lt;&gt;Kontroll!$W$3), SeotudHaigePerenimi, "")</f>
        <v/>
      </c>
      <c r="X124" s="168" t="str">
        <f>IF(AND($AJ124, SeotudHaigeIsikukood&lt;&gt;Kontroll!$X$3), SeotudHaigeIsikukood, "")</f>
        <v/>
      </c>
      <c r="Z124" s="3" t="str">
        <f>IF(AND($AJ124, AndmeteEsitajaNimi&lt;&gt;Kontroll!$Z$3), AndmeteEsitajaNimi, "")</f>
        <v/>
      </c>
      <c r="AA124" s="3" t="str">
        <f>IF(AND($AJ124, AndmeteEsitajaEpost&lt;&gt;Kontroll!$AA$3), AndmeteEsitajaEpost, "")</f>
        <v/>
      </c>
      <c r="AB124" s="3" t="str">
        <f>IF(AND($AJ124, AndmeteEsitajaTelefon&lt;&gt;Kontroll!$AB$3), AndmeteEsitajaTelefon, "")</f>
        <v/>
      </c>
      <c r="AC124" s="3" t="str">
        <f>IF(AND($AJ124, TerviseametiRegioon&lt;&gt;Kontroll!$AC$3), TerviseametiRegioon, "")</f>
        <v/>
      </c>
      <c r="AD124" s="3" t="str">
        <f>IF(AND($AJ124, TerviseametiInspektor&lt;&gt;Kontroll!$AD$3), TerviseametiInspektor, "")</f>
        <v/>
      </c>
      <c r="AE124" s="3" t="str">
        <f>IF(AND($AJ124, TerviseametiInspektoriIsikukood&lt;&gt;Kontroll!$AE$3), TerviseametiInspektoriIsikukood, "")</f>
        <v/>
      </c>
      <c r="AF124" s="3" t="str">
        <f>IF(AND($AJ124, TerviseametiInspektoriEpost&lt;&gt;Kontroll!$AF$3), TerviseametiInspektoriEpost, "")</f>
        <v/>
      </c>
      <c r="AI124" s="6" t="b">
        <f>IFERROR(SUMPRODUCT(--($B124:$X124&lt;&gt;""))&lt;&gt;SUMPRODUCT(--(Kontroll!$B$2:$X$2&lt;&gt;"")),TRUE)</f>
        <v>0</v>
      </c>
      <c r="AJ124" s="6" t="b">
        <f>IFERROR(SUMPRODUCT(--($C124:$N124&lt;&gt;""))&lt;&gt;SUMPRODUCT(--(Kontroll!$C$2:$N$2&lt;&gt;"")),TRUE)</f>
        <v>0</v>
      </c>
      <c r="AK124" s="6" t="b">
        <f t="shared" si="7"/>
        <v>0</v>
      </c>
      <c r="AL124" s="6">
        <f ca="1">COUNTIF(Andmekvaliteet!$B124:$X124, "=-2")</f>
        <v>0</v>
      </c>
      <c r="AM124" s="6" t="str">
        <f>IF($AI124, COUNTIF(Andmekvaliteet!$B124:$X124, "&lt;=-2") &lt;= 0, "")</f>
        <v/>
      </c>
      <c r="AN124" s="6" t="str">
        <f>IF($AI124, COUNTIF(Andmekvaliteet!$B124:$X124, "&lt;=-1") &lt;= 0, "")</f>
        <v/>
      </c>
    </row>
    <row r="125" spans="1:40" x14ac:dyDescent="0.35">
      <c r="A125" s="2" t="str">
        <f t="shared" si="4"/>
        <v/>
      </c>
      <c r="B125" s="29" t="str">
        <f>IF(AND($AJ125, AndmeteEsitamiseKP&lt;&gt;Kontroll!$B$3), AndmeteEsitamiseKP, "")</f>
        <v/>
      </c>
      <c r="O125" s="35" t="str">
        <f>IF(AND($AJ125, AsutuseNimi&lt;&gt;Kontroll!$O$3), AsutuseNimi, "")</f>
        <v/>
      </c>
      <c r="P125" s="35" t="str">
        <f>IF(AND($AJ125, AsutuseAadress&lt;&gt;Kontroll!$P$3), AsutuseAadress, "")</f>
        <v/>
      </c>
      <c r="Q125" s="36" t="str">
        <f>IF(AND($AJ125, AsutuseRyhm&lt;&gt;Kontroll!$Q$3), AsutuseRyhm, "")</f>
        <v/>
      </c>
      <c r="S125" s="38" t="str">
        <f>IF(AND($AJ125, KokkupuuteKp&lt;&gt;Kontroll!$S$3), KokkupuuteKp, "")</f>
        <v/>
      </c>
      <c r="T125" s="134" t="str">
        <f t="shared" si="5"/>
        <v/>
      </c>
      <c r="U125" s="135" t="str">
        <f t="shared" si="6"/>
        <v/>
      </c>
      <c r="V125" s="40" t="str">
        <f>IF(AND($AJ125, SeotudHaigeEesnimi&lt;&gt;Kontroll!$V$3), SeotudHaigeEesnimi, "")</f>
        <v/>
      </c>
      <c r="W125" s="36" t="str">
        <f>IF(AND($AJ125, SeotudHaigePerenimi&lt;&gt;Kontroll!$W$3), SeotudHaigePerenimi, "")</f>
        <v/>
      </c>
      <c r="X125" s="168" t="str">
        <f>IF(AND($AJ125, SeotudHaigeIsikukood&lt;&gt;Kontroll!$X$3), SeotudHaigeIsikukood, "")</f>
        <v/>
      </c>
      <c r="Z125" s="3" t="str">
        <f>IF(AND($AJ125, AndmeteEsitajaNimi&lt;&gt;Kontroll!$Z$3), AndmeteEsitajaNimi, "")</f>
        <v/>
      </c>
      <c r="AA125" s="3" t="str">
        <f>IF(AND($AJ125, AndmeteEsitajaEpost&lt;&gt;Kontroll!$AA$3), AndmeteEsitajaEpost, "")</f>
        <v/>
      </c>
      <c r="AB125" s="3" t="str">
        <f>IF(AND($AJ125, AndmeteEsitajaTelefon&lt;&gt;Kontroll!$AB$3), AndmeteEsitajaTelefon, "")</f>
        <v/>
      </c>
      <c r="AC125" s="3" t="str">
        <f>IF(AND($AJ125, TerviseametiRegioon&lt;&gt;Kontroll!$AC$3), TerviseametiRegioon, "")</f>
        <v/>
      </c>
      <c r="AD125" s="3" t="str">
        <f>IF(AND($AJ125, TerviseametiInspektor&lt;&gt;Kontroll!$AD$3), TerviseametiInspektor, "")</f>
        <v/>
      </c>
      <c r="AE125" s="3" t="str">
        <f>IF(AND($AJ125, TerviseametiInspektoriIsikukood&lt;&gt;Kontroll!$AE$3), TerviseametiInspektoriIsikukood, "")</f>
        <v/>
      </c>
      <c r="AF125" s="3" t="str">
        <f>IF(AND($AJ125, TerviseametiInspektoriEpost&lt;&gt;Kontroll!$AF$3), TerviseametiInspektoriEpost, "")</f>
        <v/>
      </c>
      <c r="AI125" s="6" t="b">
        <f>IFERROR(SUMPRODUCT(--($B125:$X125&lt;&gt;""))&lt;&gt;SUMPRODUCT(--(Kontroll!$B$2:$X$2&lt;&gt;"")),TRUE)</f>
        <v>0</v>
      </c>
      <c r="AJ125" s="6" t="b">
        <f>IFERROR(SUMPRODUCT(--($C125:$N125&lt;&gt;""))&lt;&gt;SUMPRODUCT(--(Kontroll!$C$2:$N$2&lt;&gt;"")),TRUE)</f>
        <v>0</v>
      </c>
      <c r="AK125" s="6" t="b">
        <f t="shared" si="7"/>
        <v>0</v>
      </c>
      <c r="AL125" s="6">
        <f ca="1">COUNTIF(Andmekvaliteet!$B125:$X125, "=-2")</f>
        <v>0</v>
      </c>
      <c r="AM125" s="6" t="str">
        <f>IF($AI125, COUNTIF(Andmekvaliteet!$B125:$X125, "&lt;=-2") &lt;= 0, "")</f>
        <v/>
      </c>
      <c r="AN125" s="6" t="str">
        <f>IF($AI125, COUNTIF(Andmekvaliteet!$B125:$X125, "&lt;=-1") &lt;= 0, "")</f>
        <v/>
      </c>
    </row>
    <row r="126" spans="1:40" x14ac:dyDescent="0.35">
      <c r="A126" s="2" t="str">
        <f t="shared" si="4"/>
        <v/>
      </c>
      <c r="B126" s="29" t="str">
        <f>IF(AND($AJ126, AndmeteEsitamiseKP&lt;&gt;Kontroll!$B$3), AndmeteEsitamiseKP, "")</f>
        <v/>
      </c>
      <c r="O126" s="35" t="str">
        <f>IF(AND($AJ126, AsutuseNimi&lt;&gt;Kontroll!$O$3), AsutuseNimi, "")</f>
        <v/>
      </c>
      <c r="P126" s="35" t="str">
        <f>IF(AND($AJ126, AsutuseAadress&lt;&gt;Kontroll!$P$3), AsutuseAadress, "")</f>
        <v/>
      </c>
      <c r="Q126" s="36" t="str">
        <f>IF(AND($AJ126, AsutuseRyhm&lt;&gt;Kontroll!$Q$3), AsutuseRyhm, "")</f>
        <v/>
      </c>
      <c r="S126" s="38" t="str">
        <f>IF(AND($AJ126, KokkupuuteKp&lt;&gt;Kontroll!$S$3), KokkupuuteKp, "")</f>
        <v/>
      </c>
      <c r="T126" s="134" t="str">
        <f t="shared" si="5"/>
        <v/>
      </c>
      <c r="U126" s="135" t="str">
        <f t="shared" si="6"/>
        <v/>
      </c>
      <c r="V126" s="40" t="str">
        <f>IF(AND($AJ126, SeotudHaigeEesnimi&lt;&gt;Kontroll!$V$3), SeotudHaigeEesnimi, "")</f>
        <v/>
      </c>
      <c r="W126" s="36" t="str">
        <f>IF(AND($AJ126, SeotudHaigePerenimi&lt;&gt;Kontroll!$W$3), SeotudHaigePerenimi, "")</f>
        <v/>
      </c>
      <c r="X126" s="168" t="str">
        <f>IF(AND($AJ126, SeotudHaigeIsikukood&lt;&gt;Kontroll!$X$3), SeotudHaigeIsikukood, "")</f>
        <v/>
      </c>
      <c r="Z126" s="3" t="str">
        <f>IF(AND($AJ126, AndmeteEsitajaNimi&lt;&gt;Kontroll!$Z$3), AndmeteEsitajaNimi, "")</f>
        <v/>
      </c>
      <c r="AA126" s="3" t="str">
        <f>IF(AND($AJ126, AndmeteEsitajaEpost&lt;&gt;Kontroll!$AA$3), AndmeteEsitajaEpost, "")</f>
        <v/>
      </c>
      <c r="AB126" s="3" t="str">
        <f>IF(AND($AJ126, AndmeteEsitajaTelefon&lt;&gt;Kontroll!$AB$3), AndmeteEsitajaTelefon, "")</f>
        <v/>
      </c>
      <c r="AC126" s="3" t="str">
        <f>IF(AND($AJ126, TerviseametiRegioon&lt;&gt;Kontroll!$AC$3), TerviseametiRegioon, "")</f>
        <v/>
      </c>
      <c r="AD126" s="3" t="str">
        <f>IF(AND($AJ126, TerviseametiInspektor&lt;&gt;Kontroll!$AD$3), TerviseametiInspektor, "")</f>
        <v/>
      </c>
      <c r="AE126" s="3" t="str">
        <f>IF(AND($AJ126, TerviseametiInspektoriIsikukood&lt;&gt;Kontroll!$AE$3), TerviseametiInspektoriIsikukood, "")</f>
        <v/>
      </c>
      <c r="AF126" s="3" t="str">
        <f>IF(AND($AJ126, TerviseametiInspektoriEpost&lt;&gt;Kontroll!$AF$3), TerviseametiInspektoriEpost, "")</f>
        <v/>
      </c>
      <c r="AI126" s="6" t="b">
        <f>IFERROR(SUMPRODUCT(--($B126:$X126&lt;&gt;""))&lt;&gt;SUMPRODUCT(--(Kontroll!$B$2:$X$2&lt;&gt;"")),TRUE)</f>
        <v>0</v>
      </c>
      <c r="AJ126" s="6" t="b">
        <f>IFERROR(SUMPRODUCT(--($C126:$N126&lt;&gt;""))&lt;&gt;SUMPRODUCT(--(Kontroll!$C$2:$N$2&lt;&gt;"")),TRUE)</f>
        <v>0</v>
      </c>
      <c r="AK126" s="6" t="b">
        <f t="shared" si="7"/>
        <v>0</v>
      </c>
      <c r="AL126" s="6">
        <f ca="1">COUNTIF(Andmekvaliteet!$B126:$X126, "=-2")</f>
        <v>0</v>
      </c>
      <c r="AM126" s="6" t="str">
        <f>IF($AI126, COUNTIF(Andmekvaliteet!$B126:$X126, "&lt;=-2") &lt;= 0, "")</f>
        <v/>
      </c>
      <c r="AN126" s="6" t="str">
        <f>IF($AI126, COUNTIF(Andmekvaliteet!$B126:$X126, "&lt;=-1") &lt;= 0, "")</f>
        <v/>
      </c>
    </row>
    <row r="127" spans="1:40" x14ac:dyDescent="0.35">
      <c r="A127" s="2" t="str">
        <f t="shared" si="4"/>
        <v/>
      </c>
      <c r="B127" s="29" t="str">
        <f>IF(AND($AJ127, AndmeteEsitamiseKP&lt;&gt;Kontroll!$B$3), AndmeteEsitamiseKP, "")</f>
        <v/>
      </c>
      <c r="O127" s="35" t="str">
        <f>IF(AND($AJ127, AsutuseNimi&lt;&gt;Kontroll!$O$3), AsutuseNimi, "")</f>
        <v/>
      </c>
      <c r="P127" s="35" t="str">
        <f>IF(AND($AJ127, AsutuseAadress&lt;&gt;Kontroll!$P$3), AsutuseAadress, "")</f>
        <v/>
      </c>
      <c r="Q127" s="36" t="str">
        <f>IF(AND($AJ127, AsutuseRyhm&lt;&gt;Kontroll!$Q$3), AsutuseRyhm, "")</f>
        <v/>
      </c>
      <c r="S127" s="38" t="str">
        <f>IF(AND($AJ127, KokkupuuteKp&lt;&gt;Kontroll!$S$3), KokkupuuteKp, "")</f>
        <v/>
      </c>
      <c r="T127" s="134" t="str">
        <f t="shared" si="5"/>
        <v/>
      </c>
      <c r="U127" s="135" t="str">
        <f t="shared" si="6"/>
        <v/>
      </c>
      <c r="V127" s="40" t="str">
        <f>IF(AND($AJ127, SeotudHaigeEesnimi&lt;&gt;Kontroll!$V$3), SeotudHaigeEesnimi, "")</f>
        <v/>
      </c>
      <c r="W127" s="36" t="str">
        <f>IF(AND($AJ127, SeotudHaigePerenimi&lt;&gt;Kontroll!$W$3), SeotudHaigePerenimi, "")</f>
        <v/>
      </c>
      <c r="X127" s="168" t="str">
        <f>IF(AND($AJ127, SeotudHaigeIsikukood&lt;&gt;Kontroll!$X$3), SeotudHaigeIsikukood, "")</f>
        <v/>
      </c>
      <c r="Z127" s="3" t="str">
        <f>IF(AND($AJ127, AndmeteEsitajaNimi&lt;&gt;Kontroll!$Z$3), AndmeteEsitajaNimi, "")</f>
        <v/>
      </c>
      <c r="AA127" s="3" t="str">
        <f>IF(AND($AJ127, AndmeteEsitajaEpost&lt;&gt;Kontroll!$AA$3), AndmeteEsitajaEpost, "")</f>
        <v/>
      </c>
      <c r="AB127" s="3" t="str">
        <f>IF(AND($AJ127, AndmeteEsitajaTelefon&lt;&gt;Kontroll!$AB$3), AndmeteEsitajaTelefon, "")</f>
        <v/>
      </c>
      <c r="AC127" s="3" t="str">
        <f>IF(AND($AJ127, TerviseametiRegioon&lt;&gt;Kontroll!$AC$3), TerviseametiRegioon, "")</f>
        <v/>
      </c>
      <c r="AD127" s="3" t="str">
        <f>IF(AND($AJ127, TerviseametiInspektor&lt;&gt;Kontroll!$AD$3), TerviseametiInspektor, "")</f>
        <v/>
      </c>
      <c r="AE127" s="3" t="str">
        <f>IF(AND($AJ127, TerviseametiInspektoriIsikukood&lt;&gt;Kontroll!$AE$3), TerviseametiInspektoriIsikukood, "")</f>
        <v/>
      </c>
      <c r="AF127" s="3" t="str">
        <f>IF(AND($AJ127, TerviseametiInspektoriEpost&lt;&gt;Kontroll!$AF$3), TerviseametiInspektoriEpost, "")</f>
        <v/>
      </c>
      <c r="AI127" s="6" t="b">
        <f>IFERROR(SUMPRODUCT(--($B127:$X127&lt;&gt;""))&lt;&gt;SUMPRODUCT(--(Kontroll!$B$2:$X$2&lt;&gt;"")),TRUE)</f>
        <v>0</v>
      </c>
      <c r="AJ127" s="6" t="b">
        <f>IFERROR(SUMPRODUCT(--($C127:$N127&lt;&gt;""))&lt;&gt;SUMPRODUCT(--(Kontroll!$C$2:$N$2&lt;&gt;"")),TRUE)</f>
        <v>0</v>
      </c>
      <c r="AK127" s="6" t="b">
        <f t="shared" si="7"/>
        <v>0</v>
      </c>
      <c r="AL127" s="6">
        <f ca="1">COUNTIF(Andmekvaliteet!$B127:$X127, "=-2")</f>
        <v>0</v>
      </c>
      <c r="AM127" s="6" t="str">
        <f>IF($AI127, COUNTIF(Andmekvaliteet!$B127:$X127, "&lt;=-2") &lt;= 0, "")</f>
        <v/>
      </c>
      <c r="AN127" s="6" t="str">
        <f>IF($AI127, COUNTIF(Andmekvaliteet!$B127:$X127, "&lt;=-1") &lt;= 0, "")</f>
        <v/>
      </c>
    </row>
    <row r="128" spans="1:40" x14ac:dyDescent="0.35">
      <c r="A128" s="2" t="str">
        <f t="shared" si="4"/>
        <v/>
      </c>
      <c r="B128" s="29" t="str">
        <f>IF(AND($AJ128, AndmeteEsitamiseKP&lt;&gt;Kontroll!$B$3), AndmeteEsitamiseKP, "")</f>
        <v/>
      </c>
      <c r="O128" s="35" t="str">
        <f>IF(AND($AJ128, AsutuseNimi&lt;&gt;Kontroll!$O$3), AsutuseNimi, "")</f>
        <v/>
      </c>
      <c r="P128" s="35" t="str">
        <f>IF(AND($AJ128, AsutuseAadress&lt;&gt;Kontroll!$P$3), AsutuseAadress, "")</f>
        <v/>
      </c>
      <c r="Q128" s="36" t="str">
        <f>IF(AND($AJ128, AsutuseRyhm&lt;&gt;Kontroll!$Q$3), AsutuseRyhm, "")</f>
        <v/>
      </c>
      <c r="S128" s="38" t="str">
        <f>IF(AND($AJ128, KokkupuuteKp&lt;&gt;Kontroll!$S$3), KokkupuuteKp, "")</f>
        <v/>
      </c>
      <c r="T128" s="134" t="str">
        <f t="shared" si="5"/>
        <v/>
      </c>
      <c r="U128" s="135" t="str">
        <f t="shared" si="6"/>
        <v/>
      </c>
      <c r="V128" s="40" t="str">
        <f>IF(AND($AJ128, SeotudHaigeEesnimi&lt;&gt;Kontroll!$V$3), SeotudHaigeEesnimi, "")</f>
        <v/>
      </c>
      <c r="W128" s="36" t="str">
        <f>IF(AND($AJ128, SeotudHaigePerenimi&lt;&gt;Kontroll!$W$3), SeotudHaigePerenimi, "")</f>
        <v/>
      </c>
      <c r="X128" s="168" t="str">
        <f>IF(AND($AJ128, SeotudHaigeIsikukood&lt;&gt;Kontroll!$X$3), SeotudHaigeIsikukood, "")</f>
        <v/>
      </c>
      <c r="Z128" s="3" t="str">
        <f>IF(AND($AJ128, AndmeteEsitajaNimi&lt;&gt;Kontroll!$Z$3), AndmeteEsitajaNimi, "")</f>
        <v/>
      </c>
      <c r="AA128" s="3" t="str">
        <f>IF(AND($AJ128, AndmeteEsitajaEpost&lt;&gt;Kontroll!$AA$3), AndmeteEsitajaEpost, "")</f>
        <v/>
      </c>
      <c r="AB128" s="3" t="str">
        <f>IF(AND($AJ128, AndmeteEsitajaTelefon&lt;&gt;Kontroll!$AB$3), AndmeteEsitajaTelefon, "")</f>
        <v/>
      </c>
      <c r="AC128" s="3" t="str">
        <f>IF(AND($AJ128, TerviseametiRegioon&lt;&gt;Kontroll!$AC$3), TerviseametiRegioon, "")</f>
        <v/>
      </c>
      <c r="AD128" s="3" t="str">
        <f>IF(AND($AJ128, TerviseametiInspektor&lt;&gt;Kontroll!$AD$3), TerviseametiInspektor, "")</f>
        <v/>
      </c>
      <c r="AE128" s="3" t="str">
        <f>IF(AND($AJ128, TerviseametiInspektoriIsikukood&lt;&gt;Kontroll!$AE$3), TerviseametiInspektoriIsikukood, "")</f>
        <v/>
      </c>
      <c r="AF128" s="3" t="str">
        <f>IF(AND($AJ128, TerviseametiInspektoriEpost&lt;&gt;Kontroll!$AF$3), TerviseametiInspektoriEpost, "")</f>
        <v/>
      </c>
      <c r="AI128" s="6" t="b">
        <f>IFERROR(SUMPRODUCT(--($B128:$X128&lt;&gt;""))&lt;&gt;SUMPRODUCT(--(Kontroll!$B$2:$X$2&lt;&gt;"")),TRUE)</f>
        <v>0</v>
      </c>
      <c r="AJ128" s="6" t="b">
        <f>IFERROR(SUMPRODUCT(--($C128:$N128&lt;&gt;""))&lt;&gt;SUMPRODUCT(--(Kontroll!$C$2:$N$2&lt;&gt;"")),TRUE)</f>
        <v>0</v>
      </c>
      <c r="AK128" s="6" t="b">
        <f t="shared" si="7"/>
        <v>0</v>
      </c>
      <c r="AL128" s="6">
        <f ca="1">COUNTIF(Andmekvaliteet!$B128:$X128, "=-2")</f>
        <v>0</v>
      </c>
      <c r="AM128" s="6" t="str">
        <f>IF($AI128, COUNTIF(Andmekvaliteet!$B128:$X128, "&lt;=-2") &lt;= 0, "")</f>
        <v/>
      </c>
      <c r="AN128" s="6" t="str">
        <f>IF($AI128, COUNTIF(Andmekvaliteet!$B128:$X128, "&lt;=-1") &lt;= 0, "")</f>
        <v/>
      </c>
    </row>
    <row r="129" spans="1:40" x14ac:dyDescent="0.35">
      <c r="A129" s="2" t="str">
        <f t="shared" si="4"/>
        <v/>
      </c>
      <c r="B129" s="29" t="str">
        <f>IF(AND($AJ129, AndmeteEsitamiseKP&lt;&gt;Kontroll!$B$3), AndmeteEsitamiseKP, "")</f>
        <v/>
      </c>
      <c r="O129" s="35" t="str">
        <f>IF(AND($AJ129, AsutuseNimi&lt;&gt;Kontroll!$O$3), AsutuseNimi, "")</f>
        <v/>
      </c>
      <c r="P129" s="35" t="str">
        <f>IF(AND($AJ129, AsutuseAadress&lt;&gt;Kontroll!$P$3), AsutuseAadress, "")</f>
        <v/>
      </c>
      <c r="Q129" s="36" t="str">
        <f>IF(AND($AJ129, AsutuseRyhm&lt;&gt;Kontroll!$Q$3), AsutuseRyhm, "")</f>
        <v/>
      </c>
      <c r="S129" s="38" t="str">
        <f>IF(AND($AJ129, KokkupuuteKp&lt;&gt;Kontroll!$S$3), KokkupuuteKp, "")</f>
        <v/>
      </c>
      <c r="T129" s="134" t="str">
        <f t="shared" si="5"/>
        <v/>
      </c>
      <c r="U129" s="135" t="str">
        <f t="shared" si="6"/>
        <v/>
      </c>
      <c r="V129" s="40" t="str">
        <f>IF(AND($AJ129, SeotudHaigeEesnimi&lt;&gt;Kontroll!$V$3), SeotudHaigeEesnimi, "")</f>
        <v/>
      </c>
      <c r="W129" s="36" t="str">
        <f>IF(AND($AJ129, SeotudHaigePerenimi&lt;&gt;Kontroll!$W$3), SeotudHaigePerenimi, "")</f>
        <v/>
      </c>
      <c r="X129" s="168" t="str">
        <f>IF(AND($AJ129, SeotudHaigeIsikukood&lt;&gt;Kontroll!$X$3), SeotudHaigeIsikukood, "")</f>
        <v/>
      </c>
      <c r="Z129" s="3" t="str">
        <f>IF(AND($AJ129, AndmeteEsitajaNimi&lt;&gt;Kontroll!$Z$3), AndmeteEsitajaNimi, "")</f>
        <v/>
      </c>
      <c r="AA129" s="3" t="str">
        <f>IF(AND($AJ129, AndmeteEsitajaEpost&lt;&gt;Kontroll!$AA$3), AndmeteEsitajaEpost, "")</f>
        <v/>
      </c>
      <c r="AB129" s="3" t="str">
        <f>IF(AND($AJ129, AndmeteEsitajaTelefon&lt;&gt;Kontroll!$AB$3), AndmeteEsitajaTelefon, "")</f>
        <v/>
      </c>
      <c r="AC129" s="3" t="str">
        <f>IF(AND($AJ129, TerviseametiRegioon&lt;&gt;Kontroll!$AC$3), TerviseametiRegioon, "")</f>
        <v/>
      </c>
      <c r="AD129" s="3" t="str">
        <f>IF(AND($AJ129, TerviseametiInspektor&lt;&gt;Kontroll!$AD$3), TerviseametiInspektor, "")</f>
        <v/>
      </c>
      <c r="AE129" s="3" t="str">
        <f>IF(AND($AJ129, TerviseametiInspektoriIsikukood&lt;&gt;Kontroll!$AE$3), TerviseametiInspektoriIsikukood, "")</f>
        <v/>
      </c>
      <c r="AF129" s="3" t="str">
        <f>IF(AND($AJ129, TerviseametiInspektoriEpost&lt;&gt;Kontroll!$AF$3), TerviseametiInspektoriEpost, "")</f>
        <v/>
      </c>
      <c r="AI129" s="6" t="b">
        <f>IFERROR(SUMPRODUCT(--($B129:$X129&lt;&gt;""))&lt;&gt;SUMPRODUCT(--(Kontroll!$B$2:$X$2&lt;&gt;"")),TRUE)</f>
        <v>0</v>
      </c>
      <c r="AJ129" s="6" t="b">
        <f>IFERROR(SUMPRODUCT(--($C129:$N129&lt;&gt;""))&lt;&gt;SUMPRODUCT(--(Kontroll!$C$2:$N$2&lt;&gt;"")),TRUE)</f>
        <v>0</v>
      </c>
      <c r="AK129" s="6" t="b">
        <f t="shared" si="7"/>
        <v>0</v>
      </c>
      <c r="AL129" s="6">
        <f ca="1">COUNTIF(Andmekvaliteet!$B129:$X129, "=-2")</f>
        <v>0</v>
      </c>
      <c r="AM129" s="6" t="str">
        <f>IF($AI129, COUNTIF(Andmekvaliteet!$B129:$X129, "&lt;=-2") &lt;= 0, "")</f>
        <v/>
      </c>
      <c r="AN129" s="6" t="str">
        <f>IF($AI129, COUNTIF(Andmekvaliteet!$B129:$X129, "&lt;=-1") &lt;= 0, "")</f>
        <v/>
      </c>
    </row>
    <row r="130" spans="1:40" x14ac:dyDescent="0.35">
      <c r="A130" s="2" t="str">
        <f t="shared" si="4"/>
        <v/>
      </c>
      <c r="B130" s="29" t="str">
        <f>IF(AND($AJ130, AndmeteEsitamiseKP&lt;&gt;Kontroll!$B$3), AndmeteEsitamiseKP, "")</f>
        <v/>
      </c>
      <c r="O130" s="35" t="str">
        <f>IF(AND($AJ130, AsutuseNimi&lt;&gt;Kontroll!$O$3), AsutuseNimi, "")</f>
        <v/>
      </c>
      <c r="P130" s="35" t="str">
        <f>IF(AND($AJ130, AsutuseAadress&lt;&gt;Kontroll!$P$3), AsutuseAadress, "")</f>
        <v/>
      </c>
      <c r="Q130" s="36" t="str">
        <f>IF(AND($AJ130, AsutuseRyhm&lt;&gt;Kontroll!$Q$3), AsutuseRyhm, "")</f>
        <v/>
      </c>
      <c r="S130" s="38" t="str">
        <f>IF(AND($AJ130, KokkupuuteKp&lt;&gt;Kontroll!$S$3), KokkupuuteKp, "")</f>
        <v/>
      </c>
      <c r="T130" s="134" t="str">
        <f t="shared" si="5"/>
        <v/>
      </c>
      <c r="U130" s="135" t="str">
        <f t="shared" si="6"/>
        <v/>
      </c>
      <c r="V130" s="40" t="str">
        <f>IF(AND($AJ130, SeotudHaigeEesnimi&lt;&gt;Kontroll!$V$3), SeotudHaigeEesnimi, "")</f>
        <v/>
      </c>
      <c r="W130" s="36" t="str">
        <f>IF(AND($AJ130, SeotudHaigePerenimi&lt;&gt;Kontroll!$W$3), SeotudHaigePerenimi, "")</f>
        <v/>
      </c>
      <c r="X130" s="168" t="str">
        <f>IF(AND($AJ130, SeotudHaigeIsikukood&lt;&gt;Kontroll!$X$3), SeotudHaigeIsikukood, "")</f>
        <v/>
      </c>
      <c r="Z130" s="3" t="str">
        <f>IF(AND($AJ130, AndmeteEsitajaNimi&lt;&gt;Kontroll!$Z$3), AndmeteEsitajaNimi, "")</f>
        <v/>
      </c>
      <c r="AA130" s="3" t="str">
        <f>IF(AND($AJ130, AndmeteEsitajaEpost&lt;&gt;Kontroll!$AA$3), AndmeteEsitajaEpost, "")</f>
        <v/>
      </c>
      <c r="AB130" s="3" t="str">
        <f>IF(AND($AJ130, AndmeteEsitajaTelefon&lt;&gt;Kontroll!$AB$3), AndmeteEsitajaTelefon, "")</f>
        <v/>
      </c>
      <c r="AC130" s="3" t="str">
        <f>IF(AND($AJ130, TerviseametiRegioon&lt;&gt;Kontroll!$AC$3), TerviseametiRegioon, "")</f>
        <v/>
      </c>
      <c r="AD130" s="3" t="str">
        <f>IF(AND($AJ130, TerviseametiInspektor&lt;&gt;Kontroll!$AD$3), TerviseametiInspektor, "")</f>
        <v/>
      </c>
      <c r="AE130" s="3" t="str">
        <f>IF(AND($AJ130, TerviseametiInspektoriIsikukood&lt;&gt;Kontroll!$AE$3), TerviseametiInspektoriIsikukood, "")</f>
        <v/>
      </c>
      <c r="AF130" s="3" t="str">
        <f>IF(AND($AJ130, TerviseametiInspektoriEpost&lt;&gt;Kontroll!$AF$3), TerviseametiInspektoriEpost, "")</f>
        <v/>
      </c>
      <c r="AI130" s="6" t="b">
        <f>IFERROR(SUMPRODUCT(--($B130:$X130&lt;&gt;""))&lt;&gt;SUMPRODUCT(--(Kontroll!$B$2:$X$2&lt;&gt;"")),TRUE)</f>
        <v>0</v>
      </c>
      <c r="AJ130" s="6" t="b">
        <f>IFERROR(SUMPRODUCT(--($C130:$N130&lt;&gt;""))&lt;&gt;SUMPRODUCT(--(Kontroll!$C$2:$N$2&lt;&gt;"")),TRUE)</f>
        <v>0</v>
      </c>
      <c r="AK130" s="6" t="b">
        <f t="shared" si="7"/>
        <v>0</v>
      </c>
      <c r="AL130" s="6">
        <f ca="1">COUNTIF(Andmekvaliteet!$B130:$X130, "=-2")</f>
        <v>0</v>
      </c>
      <c r="AM130" s="6" t="str">
        <f>IF($AI130, COUNTIF(Andmekvaliteet!$B130:$X130, "&lt;=-2") &lt;= 0, "")</f>
        <v/>
      </c>
      <c r="AN130" s="6" t="str">
        <f>IF($AI130, COUNTIF(Andmekvaliteet!$B130:$X130, "&lt;=-1") &lt;= 0, "")</f>
        <v/>
      </c>
    </row>
    <row r="131" spans="1:40" x14ac:dyDescent="0.35">
      <c r="A131" s="2" t="str">
        <f t="shared" ref="A131:A151" si="8">IF(AI131,IF(AL131&gt;0, "Kokku " &amp; AL131 &amp; " viga!", IF(AN131 = TRUE, AN$1, IF(AM131 = TRUE, AM$1, "Puudulik"))),"")</f>
        <v/>
      </c>
      <c r="B131" s="29" t="str">
        <f>IF(AND($AJ131, AndmeteEsitamiseKP&lt;&gt;Kontroll!$B$3), AndmeteEsitamiseKP, "")</f>
        <v/>
      </c>
      <c r="O131" s="35" t="str">
        <f>IF(AND($AJ131, AsutuseNimi&lt;&gt;Kontroll!$O$3), AsutuseNimi, "")</f>
        <v/>
      </c>
      <c r="P131" s="35" t="str">
        <f>IF(AND($AJ131, AsutuseAadress&lt;&gt;Kontroll!$P$3), AsutuseAadress, "")</f>
        <v/>
      </c>
      <c r="Q131" s="36" t="str">
        <f>IF(AND($AJ131, AsutuseRyhm&lt;&gt;Kontroll!$Q$3), AsutuseRyhm, "")</f>
        <v/>
      </c>
      <c r="S131" s="38" t="str">
        <f>IF(AND($AJ131, KokkupuuteKp&lt;&gt;Kontroll!$S$3), KokkupuuteKp, "")</f>
        <v/>
      </c>
      <c r="T131" s="134" t="str">
        <f t="shared" ref="T131:T151" si="9">IF(AND($S131&lt;&gt;"", NOT(ISERROR(DATE(YEAR($S131), MONTH($S131), DAY($S131)))) ), $S131 + 1, "")</f>
        <v/>
      </c>
      <c r="U131" s="135" t="str">
        <f t="shared" ref="U131:U150" si="10">IF(AND($S131&lt;&gt;"", NOT(ISERROR(DATE(YEAR($S131), MONTH($S131), DAY($S131)))) ), $S131 + 10, "")</f>
        <v/>
      </c>
      <c r="V131" s="40" t="str">
        <f>IF(AND($AJ131, SeotudHaigeEesnimi&lt;&gt;Kontroll!$V$3), SeotudHaigeEesnimi, "")</f>
        <v/>
      </c>
      <c r="W131" s="36" t="str">
        <f>IF(AND($AJ131, SeotudHaigePerenimi&lt;&gt;Kontroll!$W$3), SeotudHaigePerenimi, "")</f>
        <v/>
      </c>
      <c r="X131" s="168" t="str">
        <f>IF(AND($AJ131, SeotudHaigeIsikukood&lt;&gt;Kontroll!$X$3), SeotudHaigeIsikukood, "")</f>
        <v/>
      </c>
      <c r="Z131" s="3" t="str">
        <f>IF(AND($AJ131, AndmeteEsitajaNimi&lt;&gt;Kontroll!$Z$3), AndmeteEsitajaNimi, "")</f>
        <v/>
      </c>
      <c r="AA131" s="3" t="str">
        <f>IF(AND($AJ131, AndmeteEsitajaEpost&lt;&gt;Kontroll!$AA$3), AndmeteEsitajaEpost, "")</f>
        <v/>
      </c>
      <c r="AB131" s="3" t="str">
        <f>IF(AND($AJ131, AndmeteEsitajaTelefon&lt;&gt;Kontroll!$AB$3), AndmeteEsitajaTelefon, "")</f>
        <v/>
      </c>
      <c r="AC131" s="3" t="str">
        <f>IF(AND($AJ131, TerviseametiRegioon&lt;&gt;Kontroll!$AC$3), TerviseametiRegioon, "")</f>
        <v/>
      </c>
      <c r="AD131" s="3" t="str">
        <f>IF(AND($AJ131, TerviseametiInspektor&lt;&gt;Kontroll!$AD$3), TerviseametiInspektor, "")</f>
        <v/>
      </c>
      <c r="AE131" s="3" t="str">
        <f>IF(AND($AJ131, TerviseametiInspektoriIsikukood&lt;&gt;Kontroll!$AE$3), TerviseametiInspektoriIsikukood, "")</f>
        <v/>
      </c>
      <c r="AF131" s="3" t="str">
        <f>IF(AND($AJ131, TerviseametiInspektoriEpost&lt;&gt;Kontroll!$AF$3), TerviseametiInspektoriEpost, "")</f>
        <v/>
      </c>
      <c r="AI131" s="6" t="b">
        <f>IFERROR(SUMPRODUCT(--($B131:$X131&lt;&gt;""))&lt;&gt;SUMPRODUCT(--(Kontroll!$B$2:$X$2&lt;&gt;"")),TRUE)</f>
        <v>0</v>
      </c>
      <c r="AJ131" s="6" t="b">
        <f>IFERROR(SUMPRODUCT(--($C131:$N131&lt;&gt;""))&lt;&gt;SUMPRODUCT(--(Kontroll!$C$2:$N$2&lt;&gt;"")),TRUE)</f>
        <v>0</v>
      </c>
      <c r="AK131" s="6" t="b">
        <f t="shared" ref="AK131:AK151" si="11">IFERROR(AND(AI131,OR(SUMPRODUCT(--($J131:$N131&lt;&gt;""))&lt;&gt;0,AND($I131&lt;&gt;"Lähikontaktne",$I131&lt;&gt;""))),FALSE)</f>
        <v>0</v>
      </c>
      <c r="AL131" s="6">
        <f ca="1">COUNTIF(Andmekvaliteet!$B131:$X131, "=-2")</f>
        <v>0</v>
      </c>
      <c r="AM131" s="6" t="str">
        <f>IF($AI131, COUNTIF(Andmekvaliteet!$B131:$X131, "&lt;=-2") &lt;= 0, "")</f>
        <v/>
      </c>
      <c r="AN131" s="6" t="str">
        <f>IF($AI131, COUNTIF(Andmekvaliteet!$B131:$X131, "&lt;=-1") &lt;= 0, "")</f>
        <v/>
      </c>
    </row>
    <row r="132" spans="1:40" x14ac:dyDescent="0.35">
      <c r="A132" s="2" t="str">
        <f t="shared" si="8"/>
        <v/>
      </c>
      <c r="B132" s="29" t="str">
        <f>IF(AND($AJ132, AndmeteEsitamiseKP&lt;&gt;Kontroll!$B$3), AndmeteEsitamiseKP, "")</f>
        <v/>
      </c>
      <c r="O132" s="35" t="str">
        <f>IF(AND($AJ132, AsutuseNimi&lt;&gt;Kontroll!$O$3), AsutuseNimi, "")</f>
        <v/>
      </c>
      <c r="P132" s="35" t="str">
        <f>IF(AND($AJ132, AsutuseAadress&lt;&gt;Kontroll!$P$3), AsutuseAadress, "")</f>
        <v/>
      </c>
      <c r="Q132" s="36" t="str">
        <f>IF(AND($AJ132, AsutuseRyhm&lt;&gt;Kontroll!$Q$3), AsutuseRyhm, "")</f>
        <v/>
      </c>
      <c r="S132" s="38" t="str">
        <f>IF(AND($AJ132, KokkupuuteKp&lt;&gt;Kontroll!$S$3), KokkupuuteKp, "")</f>
        <v/>
      </c>
      <c r="T132" s="134" t="str">
        <f t="shared" si="9"/>
        <v/>
      </c>
      <c r="U132" s="135" t="str">
        <f t="shared" si="10"/>
        <v/>
      </c>
      <c r="V132" s="40" t="str">
        <f>IF(AND($AJ132, SeotudHaigeEesnimi&lt;&gt;Kontroll!$V$3), SeotudHaigeEesnimi, "")</f>
        <v/>
      </c>
      <c r="W132" s="36" t="str">
        <f>IF(AND($AJ132, SeotudHaigePerenimi&lt;&gt;Kontroll!$W$3), SeotudHaigePerenimi, "")</f>
        <v/>
      </c>
      <c r="X132" s="168" t="str">
        <f>IF(AND($AJ132, SeotudHaigeIsikukood&lt;&gt;Kontroll!$X$3), SeotudHaigeIsikukood, "")</f>
        <v/>
      </c>
      <c r="Z132" s="3" t="str">
        <f>IF(AND($AJ132, AndmeteEsitajaNimi&lt;&gt;Kontroll!$Z$3), AndmeteEsitajaNimi, "")</f>
        <v/>
      </c>
      <c r="AA132" s="3" t="str">
        <f>IF(AND($AJ132, AndmeteEsitajaEpost&lt;&gt;Kontroll!$AA$3), AndmeteEsitajaEpost, "")</f>
        <v/>
      </c>
      <c r="AB132" s="3" t="str">
        <f>IF(AND($AJ132, AndmeteEsitajaTelefon&lt;&gt;Kontroll!$AB$3), AndmeteEsitajaTelefon, "")</f>
        <v/>
      </c>
      <c r="AC132" s="3" t="str">
        <f>IF(AND($AJ132, TerviseametiRegioon&lt;&gt;Kontroll!$AC$3), TerviseametiRegioon, "")</f>
        <v/>
      </c>
      <c r="AD132" s="3" t="str">
        <f>IF(AND($AJ132, TerviseametiInspektor&lt;&gt;Kontroll!$AD$3), TerviseametiInspektor, "")</f>
        <v/>
      </c>
      <c r="AE132" s="3" t="str">
        <f>IF(AND($AJ132, TerviseametiInspektoriIsikukood&lt;&gt;Kontroll!$AE$3), TerviseametiInspektoriIsikukood, "")</f>
        <v/>
      </c>
      <c r="AF132" s="3" t="str">
        <f>IF(AND($AJ132, TerviseametiInspektoriEpost&lt;&gt;Kontroll!$AF$3), TerviseametiInspektoriEpost, "")</f>
        <v/>
      </c>
      <c r="AI132" s="6" t="b">
        <f>IFERROR(SUMPRODUCT(--($B132:$X132&lt;&gt;""))&lt;&gt;SUMPRODUCT(--(Kontroll!$B$2:$X$2&lt;&gt;"")),TRUE)</f>
        <v>0</v>
      </c>
      <c r="AJ132" s="6" t="b">
        <f>IFERROR(SUMPRODUCT(--($C132:$N132&lt;&gt;""))&lt;&gt;SUMPRODUCT(--(Kontroll!$C$2:$N$2&lt;&gt;"")),TRUE)</f>
        <v>0</v>
      </c>
      <c r="AK132" s="6" t="b">
        <f t="shared" si="11"/>
        <v>0</v>
      </c>
      <c r="AL132" s="6">
        <f ca="1">COUNTIF(Andmekvaliteet!$B132:$X132, "=-2")</f>
        <v>0</v>
      </c>
      <c r="AM132" s="6" t="str">
        <f>IF($AI132, COUNTIF(Andmekvaliteet!$B132:$X132, "&lt;=-2") &lt;= 0, "")</f>
        <v/>
      </c>
      <c r="AN132" s="6" t="str">
        <f>IF($AI132, COUNTIF(Andmekvaliteet!$B132:$X132, "&lt;=-1") &lt;= 0, "")</f>
        <v/>
      </c>
    </row>
    <row r="133" spans="1:40" x14ac:dyDescent="0.35">
      <c r="A133" s="2" t="str">
        <f t="shared" si="8"/>
        <v/>
      </c>
      <c r="B133" s="29" t="str">
        <f>IF(AND($AJ133, AndmeteEsitamiseKP&lt;&gt;Kontroll!$B$3), AndmeteEsitamiseKP, "")</f>
        <v/>
      </c>
      <c r="O133" s="35" t="str">
        <f>IF(AND($AJ133, AsutuseNimi&lt;&gt;Kontroll!$O$3), AsutuseNimi, "")</f>
        <v/>
      </c>
      <c r="P133" s="35" t="str">
        <f>IF(AND($AJ133, AsutuseAadress&lt;&gt;Kontroll!$P$3), AsutuseAadress, "")</f>
        <v/>
      </c>
      <c r="Q133" s="36" t="str">
        <f>IF(AND($AJ133, AsutuseRyhm&lt;&gt;Kontroll!$Q$3), AsutuseRyhm, "")</f>
        <v/>
      </c>
      <c r="S133" s="38" t="str">
        <f>IF(AND($AJ133, KokkupuuteKp&lt;&gt;Kontroll!$S$3), KokkupuuteKp, "")</f>
        <v/>
      </c>
      <c r="T133" s="134" t="str">
        <f t="shared" si="9"/>
        <v/>
      </c>
      <c r="U133" s="135" t="str">
        <f t="shared" si="10"/>
        <v/>
      </c>
      <c r="V133" s="40" t="str">
        <f>IF(AND($AJ133, SeotudHaigeEesnimi&lt;&gt;Kontroll!$V$3), SeotudHaigeEesnimi, "")</f>
        <v/>
      </c>
      <c r="W133" s="36" t="str">
        <f>IF(AND($AJ133, SeotudHaigePerenimi&lt;&gt;Kontroll!$W$3), SeotudHaigePerenimi, "")</f>
        <v/>
      </c>
      <c r="X133" s="168" t="str">
        <f>IF(AND($AJ133, SeotudHaigeIsikukood&lt;&gt;Kontroll!$X$3), SeotudHaigeIsikukood, "")</f>
        <v/>
      </c>
      <c r="Z133" s="3" t="str">
        <f>IF(AND($AJ133, AndmeteEsitajaNimi&lt;&gt;Kontroll!$Z$3), AndmeteEsitajaNimi, "")</f>
        <v/>
      </c>
      <c r="AA133" s="3" t="str">
        <f>IF(AND($AJ133, AndmeteEsitajaEpost&lt;&gt;Kontroll!$AA$3), AndmeteEsitajaEpost, "")</f>
        <v/>
      </c>
      <c r="AB133" s="3" t="str">
        <f>IF(AND($AJ133, AndmeteEsitajaTelefon&lt;&gt;Kontroll!$AB$3), AndmeteEsitajaTelefon, "")</f>
        <v/>
      </c>
      <c r="AC133" s="3" t="str">
        <f>IF(AND($AJ133, TerviseametiRegioon&lt;&gt;Kontroll!$AC$3), TerviseametiRegioon, "")</f>
        <v/>
      </c>
      <c r="AD133" s="3" t="str">
        <f>IF(AND($AJ133, TerviseametiInspektor&lt;&gt;Kontroll!$AD$3), TerviseametiInspektor, "")</f>
        <v/>
      </c>
      <c r="AE133" s="3" t="str">
        <f>IF(AND($AJ133, TerviseametiInspektoriIsikukood&lt;&gt;Kontroll!$AE$3), TerviseametiInspektoriIsikukood, "")</f>
        <v/>
      </c>
      <c r="AF133" s="3" t="str">
        <f>IF(AND($AJ133, TerviseametiInspektoriEpost&lt;&gt;Kontroll!$AF$3), TerviseametiInspektoriEpost, "")</f>
        <v/>
      </c>
      <c r="AI133" s="6" t="b">
        <f>IFERROR(SUMPRODUCT(--($B133:$X133&lt;&gt;""))&lt;&gt;SUMPRODUCT(--(Kontroll!$B$2:$X$2&lt;&gt;"")),TRUE)</f>
        <v>0</v>
      </c>
      <c r="AJ133" s="6" t="b">
        <f>IFERROR(SUMPRODUCT(--($C133:$N133&lt;&gt;""))&lt;&gt;SUMPRODUCT(--(Kontroll!$C$2:$N$2&lt;&gt;"")),TRUE)</f>
        <v>0</v>
      </c>
      <c r="AK133" s="6" t="b">
        <f t="shared" si="11"/>
        <v>0</v>
      </c>
      <c r="AL133" s="6">
        <f ca="1">COUNTIF(Andmekvaliteet!$B133:$X133, "=-2")</f>
        <v>0</v>
      </c>
      <c r="AM133" s="6" t="str">
        <f>IF($AI133, COUNTIF(Andmekvaliteet!$B133:$X133, "&lt;=-2") &lt;= 0, "")</f>
        <v/>
      </c>
      <c r="AN133" s="6" t="str">
        <f>IF($AI133, COUNTIF(Andmekvaliteet!$B133:$X133, "&lt;=-1") &lt;= 0, "")</f>
        <v/>
      </c>
    </row>
    <row r="134" spans="1:40" x14ac:dyDescent="0.35">
      <c r="A134" s="2" t="str">
        <f t="shared" si="8"/>
        <v/>
      </c>
      <c r="B134" s="29" t="str">
        <f>IF(AND($AJ134, AndmeteEsitamiseKP&lt;&gt;Kontroll!$B$3), AndmeteEsitamiseKP, "")</f>
        <v/>
      </c>
      <c r="O134" s="35" t="str">
        <f>IF(AND($AJ134, AsutuseNimi&lt;&gt;Kontroll!$O$3), AsutuseNimi, "")</f>
        <v/>
      </c>
      <c r="P134" s="35" t="str">
        <f>IF(AND($AJ134, AsutuseAadress&lt;&gt;Kontroll!$P$3), AsutuseAadress, "")</f>
        <v/>
      </c>
      <c r="Q134" s="36" t="str">
        <f>IF(AND($AJ134, AsutuseRyhm&lt;&gt;Kontroll!$Q$3), AsutuseRyhm, "")</f>
        <v/>
      </c>
      <c r="S134" s="38" t="str">
        <f>IF(AND($AJ134, KokkupuuteKp&lt;&gt;Kontroll!$S$3), KokkupuuteKp, "")</f>
        <v/>
      </c>
      <c r="T134" s="134" t="str">
        <f t="shared" si="9"/>
        <v/>
      </c>
      <c r="U134" s="135" t="str">
        <f t="shared" si="10"/>
        <v/>
      </c>
      <c r="V134" s="40" t="str">
        <f>IF(AND($AJ134, SeotudHaigeEesnimi&lt;&gt;Kontroll!$V$3), SeotudHaigeEesnimi, "")</f>
        <v/>
      </c>
      <c r="W134" s="36" t="str">
        <f>IF(AND($AJ134, SeotudHaigePerenimi&lt;&gt;Kontroll!$W$3), SeotudHaigePerenimi, "")</f>
        <v/>
      </c>
      <c r="X134" s="168" t="str">
        <f>IF(AND($AJ134, SeotudHaigeIsikukood&lt;&gt;Kontroll!$X$3), SeotudHaigeIsikukood, "")</f>
        <v/>
      </c>
      <c r="Z134" s="3" t="str">
        <f>IF(AND($AJ134, AndmeteEsitajaNimi&lt;&gt;Kontroll!$Z$3), AndmeteEsitajaNimi, "")</f>
        <v/>
      </c>
      <c r="AA134" s="3" t="str">
        <f>IF(AND($AJ134, AndmeteEsitajaEpost&lt;&gt;Kontroll!$AA$3), AndmeteEsitajaEpost, "")</f>
        <v/>
      </c>
      <c r="AB134" s="3" t="str">
        <f>IF(AND($AJ134, AndmeteEsitajaTelefon&lt;&gt;Kontroll!$AB$3), AndmeteEsitajaTelefon, "")</f>
        <v/>
      </c>
      <c r="AC134" s="3" t="str">
        <f>IF(AND($AJ134, TerviseametiRegioon&lt;&gt;Kontroll!$AC$3), TerviseametiRegioon, "")</f>
        <v/>
      </c>
      <c r="AD134" s="3" t="str">
        <f>IF(AND($AJ134, TerviseametiInspektor&lt;&gt;Kontroll!$AD$3), TerviseametiInspektor, "")</f>
        <v/>
      </c>
      <c r="AE134" s="3" t="str">
        <f>IF(AND($AJ134, TerviseametiInspektoriIsikukood&lt;&gt;Kontroll!$AE$3), TerviseametiInspektoriIsikukood, "")</f>
        <v/>
      </c>
      <c r="AF134" s="3" t="str">
        <f>IF(AND($AJ134, TerviseametiInspektoriEpost&lt;&gt;Kontroll!$AF$3), TerviseametiInspektoriEpost, "")</f>
        <v/>
      </c>
      <c r="AI134" s="6" t="b">
        <f>IFERROR(SUMPRODUCT(--($B134:$X134&lt;&gt;""))&lt;&gt;SUMPRODUCT(--(Kontroll!$B$2:$X$2&lt;&gt;"")),TRUE)</f>
        <v>0</v>
      </c>
      <c r="AJ134" s="6" t="b">
        <f>IFERROR(SUMPRODUCT(--($C134:$N134&lt;&gt;""))&lt;&gt;SUMPRODUCT(--(Kontroll!$C$2:$N$2&lt;&gt;"")),TRUE)</f>
        <v>0</v>
      </c>
      <c r="AK134" s="6" t="b">
        <f t="shared" si="11"/>
        <v>0</v>
      </c>
      <c r="AL134" s="6">
        <f ca="1">COUNTIF(Andmekvaliteet!$B134:$X134, "=-2")</f>
        <v>0</v>
      </c>
      <c r="AM134" s="6" t="str">
        <f>IF($AI134, COUNTIF(Andmekvaliteet!$B134:$X134, "&lt;=-2") &lt;= 0, "")</f>
        <v/>
      </c>
      <c r="AN134" s="6" t="str">
        <f>IF($AI134, COUNTIF(Andmekvaliteet!$B134:$X134, "&lt;=-1") &lt;= 0, "")</f>
        <v/>
      </c>
    </row>
    <row r="135" spans="1:40" x14ac:dyDescent="0.35">
      <c r="A135" s="2" t="str">
        <f t="shared" si="8"/>
        <v/>
      </c>
      <c r="B135" s="29" t="str">
        <f>IF(AND($AJ135, AndmeteEsitamiseKP&lt;&gt;Kontroll!$B$3), AndmeteEsitamiseKP, "")</f>
        <v/>
      </c>
      <c r="O135" s="35" t="str">
        <f>IF(AND($AJ135, AsutuseNimi&lt;&gt;Kontroll!$O$3), AsutuseNimi, "")</f>
        <v/>
      </c>
      <c r="P135" s="35" t="str">
        <f>IF(AND($AJ135, AsutuseAadress&lt;&gt;Kontroll!$P$3), AsutuseAadress, "")</f>
        <v/>
      </c>
      <c r="Q135" s="36" t="str">
        <f>IF(AND($AJ135, AsutuseRyhm&lt;&gt;Kontroll!$Q$3), AsutuseRyhm, "")</f>
        <v/>
      </c>
      <c r="S135" s="38" t="str">
        <f>IF(AND($AJ135, KokkupuuteKp&lt;&gt;Kontroll!$S$3), KokkupuuteKp, "")</f>
        <v/>
      </c>
      <c r="T135" s="134" t="str">
        <f t="shared" si="9"/>
        <v/>
      </c>
      <c r="U135" s="135" t="str">
        <f t="shared" si="10"/>
        <v/>
      </c>
      <c r="V135" s="40" t="str">
        <f>IF(AND($AJ135, SeotudHaigeEesnimi&lt;&gt;Kontroll!$V$3), SeotudHaigeEesnimi, "")</f>
        <v/>
      </c>
      <c r="W135" s="36" t="str">
        <f>IF(AND($AJ135, SeotudHaigePerenimi&lt;&gt;Kontroll!$W$3), SeotudHaigePerenimi, "")</f>
        <v/>
      </c>
      <c r="X135" s="168" t="str">
        <f>IF(AND($AJ135, SeotudHaigeIsikukood&lt;&gt;Kontroll!$X$3), SeotudHaigeIsikukood, "")</f>
        <v/>
      </c>
      <c r="Z135" s="3" t="str">
        <f>IF(AND($AJ135, AndmeteEsitajaNimi&lt;&gt;Kontroll!$Z$3), AndmeteEsitajaNimi, "")</f>
        <v/>
      </c>
      <c r="AA135" s="3" t="str">
        <f>IF(AND($AJ135, AndmeteEsitajaEpost&lt;&gt;Kontroll!$AA$3), AndmeteEsitajaEpost, "")</f>
        <v/>
      </c>
      <c r="AB135" s="3" t="str">
        <f>IF(AND($AJ135, AndmeteEsitajaTelefon&lt;&gt;Kontroll!$AB$3), AndmeteEsitajaTelefon, "")</f>
        <v/>
      </c>
      <c r="AC135" s="3" t="str">
        <f>IF(AND($AJ135, TerviseametiRegioon&lt;&gt;Kontroll!$AC$3), TerviseametiRegioon, "")</f>
        <v/>
      </c>
      <c r="AD135" s="3" t="str">
        <f>IF(AND($AJ135, TerviseametiInspektor&lt;&gt;Kontroll!$AD$3), TerviseametiInspektor, "")</f>
        <v/>
      </c>
      <c r="AE135" s="3" t="str">
        <f>IF(AND($AJ135, TerviseametiInspektoriIsikukood&lt;&gt;Kontroll!$AE$3), TerviseametiInspektoriIsikukood, "")</f>
        <v/>
      </c>
      <c r="AF135" s="3" t="str">
        <f>IF(AND($AJ135, TerviseametiInspektoriEpost&lt;&gt;Kontroll!$AF$3), TerviseametiInspektoriEpost, "")</f>
        <v/>
      </c>
      <c r="AI135" s="6" t="b">
        <f>IFERROR(SUMPRODUCT(--($B135:$X135&lt;&gt;""))&lt;&gt;SUMPRODUCT(--(Kontroll!$B$2:$X$2&lt;&gt;"")),TRUE)</f>
        <v>0</v>
      </c>
      <c r="AJ135" s="6" t="b">
        <f>IFERROR(SUMPRODUCT(--($C135:$N135&lt;&gt;""))&lt;&gt;SUMPRODUCT(--(Kontroll!$C$2:$N$2&lt;&gt;"")),TRUE)</f>
        <v>0</v>
      </c>
      <c r="AK135" s="6" t="b">
        <f t="shared" si="11"/>
        <v>0</v>
      </c>
      <c r="AL135" s="6">
        <f ca="1">COUNTIF(Andmekvaliteet!$B135:$X135, "=-2")</f>
        <v>0</v>
      </c>
      <c r="AM135" s="6" t="str">
        <f>IF($AI135, COUNTIF(Andmekvaliteet!$B135:$X135, "&lt;=-2") &lt;= 0, "")</f>
        <v/>
      </c>
      <c r="AN135" s="6" t="str">
        <f>IF($AI135, COUNTIF(Andmekvaliteet!$B135:$X135, "&lt;=-1") &lt;= 0, "")</f>
        <v/>
      </c>
    </row>
    <row r="136" spans="1:40" x14ac:dyDescent="0.35">
      <c r="A136" s="2" t="str">
        <f t="shared" si="8"/>
        <v/>
      </c>
      <c r="B136" s="29" t="str">
        <f>IF(AND($AJ136, AndmeteEsitamiseKP&lt;&gt;Kontroll!$B$3), AndmeteEsitamiseKP, "")</f>
        <v/>
      </c>
      <c r="O136" s="35" t="str">
        <f>IF(AND($AJ136, AsutuseNimi&lt;&gt;Kontroll!$O$3), AsutuseNimi, "")</f>
        <v/>
      </c>
      <c r="P136" s="35" t="str">
        <f>IF(AND($AJ136, AsutuseAadress&lt;&gt;Kontroll!$P$3), AsutuseAadress, "")</f>
        <v/>
      </c>
      <c r="Q136" s="36" t="str">
        <f>IF(AND($AJ136, AsutuseRyhm&lt;&gt;Kontroll!$Q$3), AsutuseRyhm, "")</f>
        <v/>
      </c>
      <c r="S136" s="38" t="str">
        <f>IF(AND($AJ136, KokkupuuteKp&lt;&gt;Kontroll!$S$3), KokkupuuteKp, "")</f>
        <v/>
      </c>
      <c r="T136" s="134" t="str">
        <f t="shared" si="9"/>
        <v/>
      </c>
      <c r="U136" s="135" t="str">
        <f t="shared" si="10"/>
        <v/>
      </c>
      <c r="V136" s="40" t="str">
        <f>IF(AND($AJ136, SeotudHaigeEesnimi&lt;&gt;Kontroll!$V$3), SeotudHaigeEesnimi, "")</f>
        <v/>
      </c>
      <c r="W136" s="36" t="str">
        <f>IF(AND($AJ136, SeotudHaigePerenimi&lt;&gt;Kontroll!$W$3), SeotudHaigePerenimi, "")</f>
        <v/>
      </c>
      <c r="X136" s="168" t="str">
        <f>IF(AND($AJ136, SeotudHaigeIsikukood&lt;&gt;Kontroll!$X$3), SeotudHaigeIsikukood, "")</f>
        <v/>
      </c>
      <c r="Z136" s="3" t="str">
        <f>IF(AND($AJ136, AndmeteEsitajaNimi&lt;&gt;Kontroll!$Z$3), AndmeteEsitajaNimi, "")</f>
        <v/>
      </c>
      <c r="AA136" s="3" t="str">
        <f>IF(AND($AJ136, AndmeteEsitajaEpost&lt;&gt;Kontroll!$AA$3), AndmeteEsitajaEpost, "")</f>
        <v/>
      </c>
      <c r="AB136" s="3" t="str">
        <f>IF(AND($AJ136, AndmeteEsitajaTelefon&lt;&gt;Kontroll!$AB$3), AndmeteEsitajaTelefon, "")</f>
        <v/>
      </c>
      <c r="AC136" s="3" t="str">
        <f>IF(AND($AJ136, TerviseametiRegioon&lt;&gt;Kontroll!$AC$3), TerviseametiRegioon, "")</f>
        <v/>
      </c>
      <c r="AD136" s="3" t="str">
        <f>IF(AND($AJ136, TerviseametiInspektor&lt;&gt;Kontroll!$AD$3), TerviseametiInspektor, "")</f>
        <v/>
      </c>
      <c r="AE136" s="3" t="str">
        <f>IF(AND($AJ136, TerviseametiInspektoriIsikukood&lt;&gt;Kontroll!$AE$3), TerviseametiInspektoriIsikukood, "")</f>
        <v/>
      </c>
      <c r="AF136" s="3" t="str">
        <f>IF(AND($AJ136, TerviseametiInspektoriEpost&lt;&gt;Kontroll!$AF$3), TerviseametiInspektoriEpost, "")</f>
        <v/>
      </c>
      <c r="AI136" s="6" t="b">
        <f>IFERROR(SUMPRODUCT(--($B136:$X136&lt;&gt;""))&lt;&gt;SUMPRODUCT(--(Kontroll!$B$2:$X$2&lt;&gt;"")),TRUE)</f>
        <v>0</v>
      </c>
      <c r="AJ136" s="6" t="b">
        <f>IFERROR(SUMPRODUCT(--($C136:$N136&lt;&gt;""))&lt;&gt;SUMPRODUCT(--(Kontroll!$C$2:$N$2&lt;&gt;"")),TRUE)</f>
        <v>0</v>
      </c>
      <c r="AK136" s="6" t="b">
        <f t="shared" si="11"/>
        <v>0</v>
      </c>
      <c r="AL136" s="6">
        <f ca="1">COUNTIF(Andmekvaliteet!$B136:$X136, "=-2")</f>
        <v>0</v>
      </c>
      <c r="AM136" s="6" t="str">
        <f>IF($AI136, COUNTIF(Andmekvaliteet!$B136:$X136, "&lt;=-2") &lt;= 0, "")</f>
        <v/>
      </c>
      <c r="AN136" s="6" t="str">
        <f>IF($AI136, COUNTIF(Andmekvaliteet!$B136:$X136, "&lt;=-1") &lt;= 0, "")</f>
        <v/>
      </c>
    </row>
    <row r="137" spans="1:40" x14ac:dyDescent="0.35">
      <c r="A137" s="2" t="str">
        <f t="shared" si="8"/>
        <v/>
      </c>
      <c r="B137" s="29" t="str">
        <f>IF(AND($AJ137, AndmeteEsitamiseKP&lt;&gt;Kontroll!$B$3), AndmeteEsitamiseKP, "")</f>
        <v/>
      </c>
      <c r="O137" s="35" t="str">
        <f>IF(AND($AJ137, AsutuseNimi&lt;&gt;Kontroll!$O$3), AsutuseNimi, "")</f>
        <v/>
      </c>
      <c r="P137" s="35" t="str">
        <f>IF(AND($AJ137, AsutuseAadress&lt;&gt;Kontroll!$P$3), AsutuseAadress, "")</f>
        <v/>
      </c>
      <c r="Q137" s="36" t="str">
        <f>IF(AND($AJ137, AsutuseRyhm&lt;&gt;Kontroll!$Q$3), AsutuseRyhm, "")</f>
        <v/>
      </c>
      <c r="S137" s="38" t="str">
        <f>IF(AND($AJ137, KokkupuuteKp&lt;&gt;Kontroll!$S$3), KokkupuuteKp, "")</f>
        <v/>
      </c>
      <c r="T137" s="134" t="str">
        <f t="shared" si="9"/>
        <v/>
      </c>
      <c r="U137" s="135" t="str">
        <f t="shared" si="10"/>
        <v/>
      </c>
      <c r="V137" s="40" t="str">
        <f>IF(AND($AJ137, SeotudHaigeEesnimi&lt;&gt;Kontroll!$V$3), SeotudHaigeEesnimi, "")</f>
        <v/>
      </c>
      <c r="W137" s="36" t="str">
        <f>IF(AND($AJ137, SeotudHaigePerenimi&lt;&gt;Kontroll!$W$3), SeotudHaigePerenimi, "")</f>
        <v/>
      </c>
      <c r="X137" s="168" t="str">
        <f>IF(AND($AJ137, SeotudHaigeIsikukood&lt;&gt;Kontroll!$X$3), SeotudHaigeIsikukood, "")</f>
        <v/>
      </c>
      <c r="Z137" s="3" t="str">
        <f>IF(AND($AJ137, AndmeteEsitajaNimi&lt;&gt;Kontroll!$Z$3), AndmeteEsitajaNimi, "")</f>
        <v/>
      </c>
      <c r="AA137" s="3" t="str">
        <f>IF(AND($AJ137, AndmeteEsitajaEpost&lt;&gt;Kontroll!$AA$3), AndmeteEsitajaEpost, "")</f>
        <v/>
      </c>
      <c r="AB137" s="3" t="str">
        <f>IF(AND($AJ137, AndmeteEsitajaTelefon&lt;&gt;Kontroll!$AB$3), AndmeteEsitajaTelefon, "")</f>
        <v/>
      </c>
      <c r="AC137" s="3" t="str">
        <f>IF(AND($AJ137, TerviseametiRegioon&lt;&gt;Kontroll!$AC$3), TerviseametiRegioon, "")</f>
        <v/>
      </c>
      <c r="AD137" s="3" t="str">
        <f>IF(AND($AJ137, TerviseametiInspektor&lt;&gt;Kontroll!$AD$3), TerviseametiInspektor, "")</f>
        <v/>
      </c>
      <c r="AE137" s="3" t="str">
        <f>IF(AND($AJ137, TerviseametiInspektoriIsikukood&lt;&gt;Kontroll!$AE$3), TerviseametiInspektoriIsikukood, "")</f>
        <v/>
      </c>
      <c r="AF137" s="3" t="str">
        <f>IF(AND($AJ137, TerviseametiInspektoriEpost&lt;&gt;Kontroll!$AF$3), TerviseametiInspektoriEpost, "")</f>
        <v/>
      </c>
      <c r="AI137" s="6" t="b">
        <f>IFERROR(SUMPRODUCT(--($B137:$X137&lt;&gt;""))&lt;&gt;SUMPRODUCT(--(Kontroll!$B$2:$X$2&lt;&gt;"")),TRUE)</f>
        <v>0</v>
      </c>
      <c r="AJ137" s="6" t="b">
        <f>IFERROR(SUMPRODUCT(--($C137:$N137&lt;&gt;""))&lt;&gt;SUMPRODUCT(--(Kontroll!$C$2:$N$2&lt;&gt;"")),TRUE)</f>
        <v>0</v>
      </c>
      <c r="AK137" s="6" t="b">
        <f t="shared" si="11"/>
        <v>0</v>
      </c>
      <c r="AL137" s="6">
        <f ca="1">COUNTIF(Andmekvaliteet!$B137:$X137, "=-2")</f>
        <v>0</v>
      </c>
      <c r="AM137" s="6" t="str">
        <f>IF($AI137, COUNTIF(Andmekvaliteet!$B137:$X137, "&lt;=-2") &lt;= 0, "")</f>
        <v/>
      </c>
      <c r="AN137" s="6" t="str">
        <f>IF($AI137, COUNTIF(Andmekvaliteet!$B137:$X137, "&lt;=-1") &lt;= 0, "")</f>
        <v/>
      </c>
    </row>
    <row r="138" spans="1:40" x14ac:dyDescent="0.35">
      <c r="A138" s="2" t="str">
        <f t="shared" si="8"/>
        <v/>
      </c>
      <c r="B138" s="29" t="str">
        <f>IF(AND($AJ138, AndmeteEsitamiseKP&lt;&gt;Kontroll!$B$3), AndmeteEsitamiseKP, "")</f>
        <v/>
      </c>
      <c r="O138" s="35" t="str">
        <f>IF(AND($AJ138, AsutuseNimi&lt;&gt;Kontroll!$O$3), AsutuseNimi, "")</f>
        <v/>
      </c>
      <c r="P138" s="35" t="str">
        <f>IF(AND($AJ138, AsutuseAadress&lt;&gt;Kontroll!$P$3), AsutuseAadress, "")</f>
        <v/>
      </c>
      <c r="Q138" s="36" t="str">
        <f>IF(AND($AJ138, AsutuseRyhm&lt;&gt;Kontroll!$Q$3), AsutuseRyhm, "")</f>
        <v/>
      </c>
      <c r="S138" s="38" t="str">
        <f>IF(AND($AJ138, KokkupuuteKp&lt;&gt;Kontroll!$S$3), KokkupuuteKp, "")</f>
        <v/>
      </c>
      <c r="T138" s="134" t="str">
        <f t="shared" si="9"/>
        <v/>
      </c>
      <c r="U138" s="135" t="str">
        <f t="shared" si="10"/>
        <v/>
      </c>
      <c r="V138" s="40" t="str">
        <f>IF(AND($AJ138, SeotudHaigeEesnimi&lt;&gt;Kontroll!$V$3), SeotudHaigeEesnimi, "")</f>
        <v/>
      </c>
      <c r="W138" s="36" t="str">
        <f>IF(AND($AJ138, SeotudHaigePerenimi&lt;&gt;Kontroll!$W$3), SeotudHaigePerenimi, "")</f>
        <v/>
      </c>
      <c r="X138" s="168" t="str">
        <f>IF(AND($AJ138, SeotudHaigeIsikukood&lt;&gt;Kontroll!$X$3), SeotudHaigeIsikukood, "")</f>
        <v/>
      </c>
      <c r="Z138" s="3" t="str">
        <f>IF(AND($AJ138, AndmeteEsitajaNimi&lt;&gt;Kontroll!$Z$3), AndmeteEsitajaNimi, "")</f>
        <v/>
      </c>
      <c r="AA138" s="3" t="str">
        <f>IF(AND($AJ138, AndmeteEsitajaEpost&lt;&gt;Kontroll!$AA$3), AndmeteEsitajaEpost, "")</f>
        <v/>
      </c>
      <c r="AB138" s="3" t="str">
        <f>IF(AND($AJ138, AndmeteEsitajaTelefon&lt;&gt;Kontroll!$AB$3), AndmeteEsitajaTelefon, "")</f>
        <v/>
      </c>
      <c r="AC138" s="3" t="str">
        <f>IF(AND($AJ138, TerviseametiRegioon&lt;&gt;Kontroll!$AC$3), TerviseametiRegioon, "")</f>
        <v/>
      </c>
      <c r="AD138" s="3" t="str">
        <f>IF(AND($AJ138, TerviseametiInspektor&lt;&gt;Kontroll!$AD$3), TerviseametiInspektor, "")</f>
        <v/>
      </c>
      <c r="AE138" s="3" t="str">
        <f>IF(AND($AJ138, TerviseametiInspektoriIsikukood&lt;&gt;Kontroll!$AE$3), TerviseametiInspektoriIsikukood, "")</f>
        <v/>
      </c>
      <c r="AF138" s="3" t="str">
        <f>IF(AND($AJ138, TerviseametiInspektoriEpost&lt;&gt;Kontroll!$AF$3), TerviseametiInspektoriEpost, "")</f>
        <v/>
      </c>
      <c r="AI138" s="6" t="b">
        <f>IFERROR(SUMPRODUCT(--($B138:$X138&lt;&gt;""))&lt;&gt;SUMPRODUCT(--(Kontroll!$B$2:$X$2&lt;&gt;"")),TRUE)</f>
        <v>0</v>
      </c>
      <c r="AJ138" s="6" t="b">
        <f>IFERROR(SUMPRODUCT(--($C138:$N138&lt;&gt;""))&lt;&gt;SUMPRODUCT(--(Kontroll!$C$2:$N$2&lt;&gt;"")),TRUE)</f>
        <v>0</v>
      </c>
      <c r="AK138" s="6" t="b">
        <f t="shared" si="11"/>
        <v>0</v>
      </c>
      <c r="AL138" s="6">
        <f ca="1">COUNTIF(Andmekvaliteet!$B138:$X138, "=-2")</f>
        <v>0</v>
      </c>
      <c r="AM138" s="6" t="str">
        <f>IF($AI138, COUNTIF(Andmekvaliteet!$B138:$X138, "&lt;=-2") &lt;= 0, "")</f>
        <v/>
      </c>
      <c r="AN138" s="6" t="str">
        <f>IF($AI138, COUNTIF(Andmekvaliteet!$B138:$X138, "&lt;=-1") &lt;= 0, "")</f>
        <v/>
      </c>
    </row>
    <row r="139" spans="1:40" x14ac:dyDescent="0.35">
      <c r="A139" s="2" t="str">
        <f t="shared" si="8"/>
        <v/>
      </c>
      <c r="B139" s="29" t="str">
        <f>IF(AND($AJ139, AndmeteEsitamiseKP&lt;&gt;Kontroll!$B$3), AndmeteEsitamiseKP, "")</f>
        <v/>
      </c>
      <c r="O139" s="35" t="str">
        <f>IF(AND($AJ139, AsutuseNimi&lt;&gt;Kontroll!$O$3), AsutuseNimi, "")</f>
        <v/>
      </c>
      <c r="P139" s="35" t="str">
        <f>IF(AND($AJ139, AsutuseAadress&lt;&gt;Kontroll!$P$3), AsutuseAadress, "")</f>
        <v/>
      </c>
      <c r="Q139" s="36" t="str">
        <f>IF(AND($AJ139, AsutuseRyhm&lt;&gt;Kontroll!$Q$3), AsutuseRyhm, "")</f>
        <v/>
      </c>
      <c r="S139" s="38" t="str">
        <f>IF(AND($AJ139, KokkupuuteKp&lt;&gt;Kontroll!$S$3), KokkupuuteKp, "")</f>
        <v/>
      </c>
      <c r="T139" s="134" t="str">
        <f t="shared" si="9"/>
        <v/>
      </c>
      <c r="U139" s="135" t="str">
        <f t="shared" si="10"/>
        <v/>
      </c>
      <c r="V139" s="40" t="str">
        <f>IF(AND($AJ139, SeotudHaigeEesnimi&lt;&gt;Kontroll!$V$3), SeotudHaigeEesnimi, "")</f>
        <v/>
      </c>
      <c r="W139" s="36" t="str">
        <f>IF(AND($AJ139, SeotudHaigePerenimi&lt;&gt;Kontroll!$W$3), SeotudHaigePerenimi, "")</f>
        <v/>
      </c>
      <c r="X139" s="168" t="str">
        <f>IF(AND($AJ139, SeotudHaigeIsikukood&lt;&gt;Kontroll!$X$3), SeotudHaigeIsikukood, "")</f>
        <v/>
      </c>
      <c r="Z139" s="3" t="str">
        <f>IF(AND($AJ139, AndmeteEsitajaNimi&lt;&gt;Kontroll!$Z$3), AndmeteEsitajaNimi, "")</f>
        <v/>
      </c>
      <c r="AA139" s="3" t="str">
        <f>IF(AND($AJ139, AndmeteEsitajaEpost&lt;&gt;Kontroll!$AA$3), AndmeteEsitajaEpost, "")</f>
        <v/>
      </c>
      <c r="AB139" s="3" t="str">
        <f>IF(AND($AJ139, AndmeteEsitajaTelefon&lt;&gt;Kontroll!$AB$3), AndmeteEsitajaTelefon, "")</f>
        <v/>
      </c>
      <c r="AC139" s="3" t="str">
        <f>IF(AND($AJ139, TerviseametiRegioon&lt;&gt;Kontroll!$AC$3), TerviseametiRegioon, "")</f>
        <v/>
      </c>
      <c r="AD139" s="3" t="str">
        <f>IF(AND($AJ139, TerviseametiInspektor&lt;&gt;Kontroll!$AD$3), TerviseametiInspektor, "")</f>
        <v/>
      </c>
      <c r="AE139" s="3" t="str">
        <f>IF(AND($AJ139, TerviseametiInspektoriIsikukood&lt;&gt;Kontroll!$AE$3), TerviseametiInspektoriIsikukood, "")</f>
        <v/>
      </c>
      <c r="AF139" s="3" t="str">
        <f>IF(AND($AJ139, TerviseametiInspektoriEpost&lt;&gt;Kontroll!$AF$3), TerviseametiInspektoriEpost, "")</f>
        <v/>
      </c>
      <c r="AI139" s="6" t="b">
        <f>IFERROR(SUMPRODUCT(--($B139:$X139&lt;&gt;""))&lt;&gt;SUMPRODUCT(--(Kontroll!$B$2:$X$2&lt;&gt;"")),TRUE)</f>
        <v>0</v>
      </c>
      <c r="AJ139" s="6" t="b">
        <f>IFERROR(SUMPRODUCT(--($C139:$N139&lt;&gt;""))&lt;&gt;SUMPRODUCT(--(Kontroll!$C$2:$N$2&lt;&gt;"")),TRUE)</f>
        <v>0</v>
      </c>
      <c r="AK139" s="6" t="b">
        <f t="shared" si="11"/>
        <v>0</v>
      </c>
      <c r="AL139" s="6">
        <f ca="1">COUNTIF(Andmekvaliteet!$B139:$X139, "=-2")</f>
        <v>0</v>
      </c>
      <c r="AM139" s="6" t="str">
        <f>IF($AI139, COUNTIF(Andmekvaliteet!$B139:$X139, "&lt;=-2") &lt;= 0, "")</f>
        <v/>
      </c>
      <c r="AN139" s="6" t="str">
        <f>IF($AI139, COUNTIF(Andmekvaliteet!$B139:$X139, "&lt;=-1") &lt;= 0, "")</f>
        <v/>
      </c>
    </row>
    <row r="140" spans="1:40" x14ac:dyDescent="0.35">
      <c r="A140" s="2" t="str">
        <f t="shared" si="8"/>
        <v/>
      </c>
      <c r="B140" s="29" t="str">
        <f>IF(AND($AJ140, AndmeteEsitamiseKP&lt;&gt;Kontroll!$B$3), AndmeteEsitamiseKP, "")</f>
        <v/>
      </c>
      <c r="O140" s="35" t="str">
        <f>IF(AND($AJ140, AsutuseNimi&lt;&gt;Kontroll!$O$3), AsutuseNimi, "")</f>
        <v/>
      </c>
      <c r="P140" s="35" t="str">
        <f>IF(AND($AJ140, AsutuseAadress&lt;&gt;Kontroll!$P$3), AsutuseAadress, "")</f>
        <v/>
      </c>
      <c r="Q140" s="36" t="str">
        <f>IF(AND($AJ140, AsutuseRyhm&lt;&gt;Kontroll!$Q$3), AsutuseRyhm, "")</f>
        <v/>
      </c>
      <c r="S140" s="38" t="str">
        <f>IF(AND($AJ140, KokkupuuteKp&lt;&gt;Kontroll!$S$3), KokkupuuteKp, "")</f>
        <v/>
      </c>
      <c r="T140" s="134" t="str">
        <f t="shared" si="9"/>
        <v/>
      </c>
      <c r="U140" s="135" t="str">
        <f t="shared" si="10"/>
        <v/>
      </c>
      <c r="V140" s="40" t="str">
        <f>IF(AND($AJ140, SeotudHaigeEesnimi&lt;&gt;Kontroll!$V$3), SeotudHaigeEesnimi, "")</f>
        <v/>
      </c>
      <c r="W140" s="36" t="str">
        <f>IF(AND($AJ140, SeotudHaigePerenimi&lt;&gt;Kontroll!$W$3), SeotudHaigePerenimi, "")</f>
        <v/>
      </c>
      <c r="X140" s="168" t="str">
        <f>IF(AND($AJ140, SeotudHaigeIsikukood&lt;&gt;Kontroll!$X$3), SeotudHaigeIsikukood, "")</f>
        <v/>
      </c>
      <c r="Z140" s="3" t="str">
        <f>IF(AND($AJ140, AndmeteEsitajaNimi&lt;&gt;Kontroll!$Z$3), AndmeteEsitajaNimi, "")</f>
        <v/>
      </c>
      <c r="AA140" s="3" t="str">
        <f>IF(AND($AJ140, AndmeteEsitajaEpost&lt;&gt;Kontroll!$AA$3), AndmeteEsitajaEpost, "")</f>
        <v/>
      </c>
      <c r="AB140" s="3" t="str">
        <f>IF(AND($AJ140, AndmeteEsitajaTelefon&lt;&gt;Kontroll!$AB$3), AndmeteEsitajaTelefon, "")</f>
        <v/>
      </c>
      <c r="AC140" s="3" t="str">
        <f>IF(AND($AJ140, TerviseametiRegioon&lt;&gt;Kontroll!$AC$3), TerviseametiRegioon, "")</f>
        <v/>
      </c>
      <c r="AD140" s="3" t="str">
        <f>IF(AND($AJ140, TerviseametiInspektor&lt;&gt;Kontroll!$AD$3), TerviseametiInspektor, "")</f>
        <v/>
      </c>
      <c r="AE140" s="3" t="str">
        <f>IF(AND($AJ140, TerviseametiInspektoriIsikukood&lt;&gt;Kontroll!$AE$3), TerviseametiInspektoriIsikukood, "")</f>
        <v/>
      </c>
      <c r="AF140" s="3" t="str">
        <f>IF(AND($AJ140, TerviseametiInspektoriEpost&lt;&gt;Kontroll!$AF$3), TerviseametiInspektoriEpost, "")</f>
        <v/>
      </c>
      <c r="AI140" s="6" t="b">
        <f>IFERROR(SUMPRODUCT(--($B140:$X140&lt;&gt;""))&lt;&gt;SUMPRODUCT(--(Kontroll!$B$2:$X$2&lt;&gt;"")),TRUE)</f>
        <v>0</v>
      </c>
      <c r="AJ140" s="6" t="b">
        <f>IFERROR(SUMPRODUCT(--($C140:$N140&lt;&gt;""))&lt;&gt;SUMPRODUCT(--(Kontroll!$C$2:$N$2&lt;&gt;"")),TRUE)</f>
        <v>0</v>
      </c>
      <c r="AK140" s="6" t="b">
        <f t="shared" si="11"/>
        <v>0</v>
      </c>
      <c r="AL140" s="6">
        <f ca="1">COUNTIF(Andmekvaliteet!$B140:$X140, "=-2")</f>
        <v>0</v>
      </c>
      <c r="AM140" s="6" t="str">
        <f>IF($AI140, COUNTIF(Andmekvaliteet!$B140:$X140, "&lt;=-2") &lt;= 0, "")</f>
        <v/>
      </c>
      <c r="AN140" s="6" t="str">
        <f>IF($AI140, COUNTIF(Andmekvaliteet!$B140:$X140, "&lt;=-1") &lt;= 0, "")</f>
        <v/>
      </c>
    </row>
    <row r="141" spans="1:40" x14ac:dyDescent="0.35">
      <c r="A141" s="2" t="str">
        <f t="shared" si="8"/>
        <v/>
      </c>
      <c r="B141" s="29" t="str">
        <f>IF(AND($AJ141, AndmeteEsitamiseKP&lt;&gt;Kontroll!$B$3), AndmeteEsitamiseKP, "")</f>
        <v/>
      </c>
      <c r="O141" s="35" t="str">
        <f>IF(AND($AJ141, AsutuseNimi&lt;&gt;Kontroll!$O$3), AsutuseNimi, "")</f>
        <v/>
      </c>
      <c r="P141" s="35" t="str">
        <f>IF(AND($AJ141, AsutuseAadress&lt;&gt;Kontroll!$P$3), AsutuseAadress, "")</f>
        <v/>
      </c>
      <c r="Q141" s="36" t="str">
        <f>IF(AND($AJ141, AsutuseRyhm&lt;&gt;Kontroll!$Q$3), AsutuseRyhm, "")</f>
        <v/>
      </c>
      <c r="S141" s="38" t="str">
        <f>IF(AND($AJ141, KokkupuuteKp&lt;&gt;Kontroll!$S$3), KokkupuuteKp, "")</f>
        <v/>
      </c>
      <c r="T141" s="134" t="str">
        <f t="shared" si="9"/>
        <v/>
      </c>
      <c r="U141" s="135" t="str">
        <f t="shared" si="10"/>
        <v/>
      </c>
      <c r="V141" s="40" t="str">
        <f>IF(AND($AJ141, SeotudHaigeEesnimi&lt;&gt;Kontroll!$V$3), SeotudHaigeEesnimi, "")</f>
        <v/>
      </c>
      <c r="W141" s="36" t="str">
        <f>IF(AND($AJ141, SeotudHaigePerenimi&lt;&gt;Kontroll!$W$3), SeotudHaigePerenimi, "")</f>
        <v/>
      </c>
      <c r="X141" s="168" t="str">
        <f>IF(AND($AJ141, SeotudHaigeIsikukood&lt;&gt;Kontroll!$X$3), SeotudHaigeIsikukood, "")</f>
        <v/>
      </c>
      <c r="Z141" s="3" t="str">
        <f>IF(AND($AJ141, AndmeteEsitajaNimi&lt;&gt;Kontroll!$Z$3), AndmeteEsitajaNimi, "")</f>
        <v/>
      </c>
      <c r="AA141" s="3" t="str">
        <f>IF(AND($AJ141, AndmeteEsitajaEpost&lt;&gt;Kontroll!$AA$3), AndmeteEsitajaEpost, "")</f>
        <v/>
      </c>
      <c r="AB141" s="3" t="str">
        <f>IF(AND($AJ141, AndmeteEsitajaTelefon&lt;&gt;Kontroll!$AB$3), AndmeteEsitajaTelefon, "")</f>
        <v/>
      </c>
      <c r="AC141" s="3" t="str">
        <f>IF(AND($AJ141, TerviseametiRegioon&lt;&gt;Kontroll!$AC$3), TerviseametiRegioon, "")</f>
        <v/>
      </c>
      <c r="AD141" s="3" t="str">
        <f>IF(AND($AJ141, TerviseametiInspektor&lt;&gt;Kontroll!$AD$3), TerviseametiInspektor, "")</f>
        <v/>
      </c>
      <c r="AE141" s="3" t="str">
        <f>IF(AND($AJ141, TerviseametiInspektoriIsikukood&lt;&gt;Kontroll!$AE$3), TerviseametiInspektoriIsikukood, "")</f>
        <v/>
      </c>
      <c r="AF141" s="3" t="str">
        <f>IF(AND($AJ141, TerviseametiInspektoriEpost&lt;&gt;Kontroll!$AF$3), TerviseametiInspektoriEpost, "")</f>
        <v/>
      </c>
      <c r="AI141" s="6" t="b">
        <f>IFERROR(SUMPRODUCT(--($B141:$X141&lt;&gt;""))&lt;&gt;SUMPRODUCT(--(Kontroll!$B$2:$X$2&lt;&gt;"")),TRUE)</f>
        <v>0</v>
      </c>
      <c r="AJ141" s="6" t="b">
        <f>IFERROR(SUMPRODUCT(--($C141:$N141&lt;&gt;""))&lt;&gt;SUMPRODUCT(--(Kontroll!$C$2:$N$2&lt;&gt;"")),TRUE)</f>
        <v>0</v>
      </c>
      <c r="AK141" s="6" t="b">
        <f t="shared" si="11"/>
        <v>0</v>
      </c>
      <c r="AL141" s="6">
        <f ca="1">COUNTIF(Andmekvaliteet!$B141:$X141, "=-2")</f>
        <v>0</v>
      </c>
      <c r="AM141" s="6" t="str">
        <f>IF($AI141, COUNTIF(Andmekvaliteet!$B141:$X141, "&lt;=-2") &lt;= 0, "")</f>
        <v/>
      </c>
      <c r="AN141" s="6" t="str">
        <f>IF($AI141, COUNTIF(Andmekvaliteet!$B141:$X141, "&lt;=-1") &lt;= 0, "")</f>
        <v/>
      </c>
    </row>
    <row r="142" spans="1:40" x14ac:dyDescent="0.35">
      <c r="A142" s="2" t="str">
        <f t="shared" si="8"/>
        <v/>
      </c>
      <c r="B142" s="29" t="str">
        <f>IF(AND($AJ142, AndmeteEsitamiseKP&lt;&gt;Kontroll!$B$3), AndmeteEsitamiseKP, "")</f>
        <v/>
      </c>
      <c r="O142" s="35" t="str">
        <f>IF(AND($AJ142, AsutuseNimi&lt;&gt;Kontroll!$O$3), AsutuseNimi, "")</f>
        <v/>
      </c>
      <c r="P142" s="35" t="str">
        <f>IF(AND($AJ142, AsutuseAadress&lt;&gt;Kontroll!$P$3), AsutuseAadress, "")</f>
        <v/>
      </c>
      <c r="Q142" s="36" t="str">
        <f>IF(AND($AJ142, AsutuseRyhm&lt;&gt;Kontroll!$Q$3), AsutuseRyhm, "")</f>
        <v/>
      </c>
      <c r="S142" s="38" t="str">
        <f>IF(AND($AJ142, KokkupuuteKp&lt;&gt;Kontroll!$S$3), KokkupuuteKp, "")</f>
        <v/>
      </c>
      <c r="T142" s="134" t="str">
        <f t="shared" si="9"/>
        <v/>
      </c>
      <c r="U142" s="135" t="str">
        <f t="shared" si="10"/>
        <v/>
      </c>
      <c r="V142" s="40" t="str">
        <f>IF(AND($AJ142, SeotudHaigeEesnimi&lt;&gt;Kontroll!$V$3), SeotudHaigeEesnimi, "")</f>
        <v/>
      </c>
      <c r="W142" s="36" t="str">
        <f>IF(AND($AJ142, SeotudHaigePerenimi&lt;&gt;Kontroll!$W$3), SeotudHaigePerenimi, "")</f>
        <v/>
      </c>
      <c r="X142" s="168" t="str">
        <f>IF(AND($AJ142, SeotudHaigeIsikukood&lt;&gt;Kontroll!$X$3), SeotudHaigeIsikukood, "")</f>
        <v/>
      </c>
      <c r="Z142" s="3" t="str">
        <f>IF(AND($AJ142, AndmeteEsitajaNimi&lt;&gt;Kontroll!$Z$3), AndmeteEsitajaNimi, "")</f>
        <v/>
      </c>
      <c r="AA142" s="3" t="str">
        <f>IF(AND($AJ142, AndmeteEsitajaEpost&lt;&gt;Kontroll!$AA$3), AndmeteEsitajaEpost, "")</f>
        <v/>
      </c>
      <c r="AB142" s="3" t="str">
        <f>IF(AND($AJ142, AndmeteEsitajaTelefon&lt;&gt;Kontroll!$AB$3), AndmeteEsitajaTelefon, "")</f>
        <v/>
      </c>
      <c r="AC142" s="3" t="str">
        <f>IF(AND($AJ142, TerviseametiRegioon&lt;&gt;Kontroll!$AC$3), TerviseametiRegioon, "")</f>
        <v/>
      </c>
      <c r="AD142" s="3" t="str">
        <f>IF(AND($AJ142, TerviseametiInspektor&lt;&gt;Kontroll!$AD$3), TerviseametiInspektor, "")</f>
        <v/>
      </c>
      <c r="AE142" s="3" t="str">
        <f>IF(AND($AJ142, TerviseametiInspektoriIsikukood&lt;&gt;Kontroll!$AE$3), TerviseametiInspektoriIsikukood, "")</f>
        <v/>
      </c>
      <c r="AF142" s="3" t="str">
        <f>IF(AND($AJ142, TerviseametiInspektoriEpost&lt;&gt;Kontroll!$AF$3), TerviseametiInspektoriEpost, "")</f>
        <v/>
      </c>
      <c r="AI142" s="6" t="b">
        <f>IFERROR(SUMPRODUCT(--($B142:$X142&lt;&gt;""))&lt;&gt;SUMPRODUCT(--(Kontroll!$B$2:$X$2&lt;&gt;"")),TRUE)</f>
        <v>0</v>
      </c>
      <c r="AJ142" s="6" t="b">
        <f>IFERROR(SUMPRODUCT(--($C142:$N142&lt;&gt;""))&lt;&gt;SUMPRODUCT(--(Kontroll!$C$2:$N$2&lt;&gt;"")),TRUE)</f>
        <v>0</v>
      </c>
      <c r="AK142" s="6" t="b">
        <f t="shared" si="11"/>
        <v>0</v>
      </c>
      <c r="AL142" s="6">
        <f ca="1">COUNTIF(Andmekvaliteet!$B142:$X142, "=-2")</f>
        <v>0</v>
      </c>
      <c r="AM142" s="6" t="str">
        <f>IF($AI142, COUNTIF(Andmekvaliteet!$B142:$X142, "&lt;=-2") &lt;= 0, "")</f>
        <v/>
      </c>
      <c r="AN142" s="6" t="str">
        <f>IF($AI142, COUNTIF(Andmekvaliteet!$B142:$X142, "&lt;=-1") &lt;= 0, "")</f>
        <v/>
      </c>
    </row>
    <row r="143" spans="1:40" x14ac:dyDescent="0.35">
      <c r="A143" s="2" t="str">
        <f t="shared" si="8"/>
        <v/>
      </c>
      <c r="B143" s="29" t="str">
        <f>IF(AND($AJ143, AndmeteEsitamiseKP&lt;&gt;Kontroll!$B$3), AndmeteEsitamiseKP, "")</f>
        <v/>
      </c>
      <c r="O143" s="35" t="str">
        <f>IF(AND($AJ143, AsutuseNimi&lt;&gt;Kontroll!$O$3), AsutuseNimi, "")</f>
        <v/>
      </c>
      <c r="P143" s="35" t="str">
        <f>IF(AND($AJ143, AsutuseAadress&lt;&gt;Kontroll!$P$3), AsutuseAadress, "")</f>
        <v/>
      </c>
      <c r="Q143" s="36" t="str">
        <f>IF(AND($AJ143, AsutuseRyhm&lt;&gt;Kontroll!$Q$3), AsutuseRyhm, "")</f>
        <v/>
      </c>
      <c r="S143" s="38" t="str">
        <f>IF(AND($AJ143, KokkupuuteKp&lt;&gt;Kontroll!$S$3), KokkupuuteKp, "")</f>
        <v/>
      </c>
      <c r="T143" s="134" t="str">
        <f t="shared" si="9"/>
        <v/>
      </c>
      <c r="U143" s="135" t="str">
        <f t="shared" si="10"/>
        <v/>
      </c>
      <c r="V143" s="40" t="str">
        <f>IF(AND($AJ143, SeotudHaigeEesnimi&lt;&gt;Kontroll!$V$3), SeotudHaigeEesnimi, "")</f>
        <v/>
      </c>
      <c r="W143" s="36" t="str">
        <f>IF(AND($AJ143, SeotudHaigePerenimi&lt;&gt;Kontroll!$W$3), SeotudHaigePerenimi, "")</f>
        <v/>
      </c>
      <c r="X143" s="168" t="str">
        <f>IF(AND($AJ143, SeotudHaigeIsikukood&lt;&gt;Kontroll!$X$3), SeotudHaigeIsikukood, "")</f>
        <v/>
      </c>
      <c r="Z143" s="3" t="str">
        <f>IF(AND($AJ143, AndmeteEsitajaNimi&lt;&gt;Kontroll!$Z$3), AndmeteEsitajaNimi, "")</f>
        <v/>
      </c>
      <c r="AA143" s="3" t="str">
        <f>IF(AND($AJ143, AndmeteEsitajaEpost&lt;&gt;Kontroll!$AA$3), AndmeteEsitajaEpost, "")</f>
        <v/>
      </c>
      <c r="AB143" s="3" t="str">
        <f>IF(AND($AJ143, AndmeteEsitajaTelefon&lt;&gt;Kontroll!$AB$3), AndmeteEsitajaTelefon, "")</f>
        <v/>
      </c>
      <c r="AC143" s="3" t="str">
        <f>IF(AND($AJ143, TerviseametiRegioon&lt;&gt;Kontroll!$AC$3), TerviseametiRegioon, "")</f>
        <v/>
      </c>
      <c r="AD143" s="3" t="str">
        <f>IF(AND($AJ143, TerviseametiInspektor&lt;&gt;Kontroll!$AD$3), TerviseametiInspektor, "")</f>
        <v/>
      </c>
      <c r="AE143" s="3" t="str">
        <f>IF(AND($AJ143, TerviseametiInspektoriIsikukood&lt;&gt;Kontroll!$AE$3), TerviseametiInspektoriIsikukood, "")</f>
        <v/>
      </c>
      <c r="AF143" s="3" t="str">
        <f>IF(AND($AJ143, TerviseametiInspektoriEpost&lt;&gt;Kontroll!$AF$3), TerviseametiInspektoriEpost, "")</f>
        <v/>
      </c>
      <c r="AI143" s="6" t="b">
        <f>IFERROR(SUMPRODUCT(--($B143:$X143&lt;&gt;""))&lt;&gt;SUMPRODUCT(--(Kontroll!$B$2:$X$2&lt;&gt;"")),TRUE)</f>
        <v>0</v>
      </c>
      <c r="AJ143" s="6" t="b">
        <f>IFERROR(SUMPRODUCT(--($C143:$N143&lt;&gt;""))&lt;&gt;SUMPRODUCT(--(Kontroll!$C$2:$N$2&lt;&gt;"")),TRUE)</f>
        <v>0</v>
      </c>
      <c r="AK143" s="6" t="b">
        <f t="shared" si="11"/>
        <v>0</v>
      </c>
      <c r="AL143" s="6">
        <f ca="1">COUNTIF(Andmekvaliteet!$B143:$X143, "=-2")</f>
        <v>0</v>
      </c>
      <c r="AM143" s="6" t="str">
        <f>IF($AI143, COUNTIF(Andmekvaliteet!$B143:$X143, "&lt;=-2") &lt;= 0, "")</f>
        <v/>
      </c>
      <c r="AN143" s="6" t="str">
        <f>IF($AI143, COUNTIF(Andmekvaliteet!$B143:$X143, "&lt;=-1") &lt;= 0, "")</f>
        <v/>
      </c>
    </row>
    <row r="144" spans="1:40" x14ac:dyDescent="0.35">
      <c r="A144" s="2" t="str">
        <f t="shared" si="8"/>
        <v/>
      </c>
      <c r="B144" s="29" t="str">
        <f>IF(AND($AJ144, AndmeteEsitamiseKP&lt;&gt;Kontroll!$B$3), AndmeteEsitamiseKP, "")</f>
        <v/>
      </c>
      <c r="O144" s="35" t="str">
        <f>IF(AND($AJ144, AsutuseNimi&lt;&gt;Kontroll!$O$3), AsutuseNimi, "")</f>
        <v/>
      </c>
      <c r="P144" s="35" t="str">
        <f>IF(AND($AJ144, AsutuseAadress&lt;&gt;Kontroll!$P$3), AsutuseAadress, "")</f>
        <v/>
      </c>
      <c r="Q144" s="36" t="str">
        <f>IF(AND($AJ144, AsutuseRyhm&lt;&gt;Kontroll!$Q$3), AsutuseRyhm, "")</f>
        <v/>
      </c>
      <c r="S144" s="38" t="str">
        <f>IF(AND($AJ144, KokkupuuteKp&lt;&gt;Kontroll!$S$3), KokkupuuteKp, "")</f>
        <v/>
      </c>
      <c r="T144" s="134" t="str">
        <f t="shared" si="9"/>
        <v/>
      </c>
      <c r="U144" s="135" t="str">
        <f t="shared" si="10"/>
        <v/>
      </c>
      <c r="V144" s="40" t="str">
        <f>IF(AND($AJ144, SeotudHaigeEesnimi&lt;&gt;Kontroll!$V$3), SeotudHaigeEesnimi, "")</f>
        <v/>
      </c>
      <c r="W144" s="36" t="str">
        <f>IF(AND($AJ144, SeotudHaigePerenimi&lt;&gt;Kontroll!$W$3), SeotudHaigePerenimi, "")</f>
        <v/>
      </c>
      <c r="X144" s="168" t="str">
        <f>IF(AND($AJ144, SeotudHaigeIsikukood&lt;&gt;Kontroll!$X$3), SeotudHaigeIsikukood, "")</f>
        <v/>
      </c>
      <c r="Z144" s="3" t="str">
        <f>IF(AND($AJ144, AndmeteEsitajaNimi&lt;&gt;Kontroll!$Z$3), AndmeteEsitajaNimi, "")</f>
        <v/>
      </c>
      <c r="AA144" s="3" t="str">
        <f>IF(AND($AJ144, AndmeteEsitajaEpost&lt;&gt;Kontroll!$AA$3), AndmeteEsitajaEpost, "")</f>
        <v/>
      </c>
      <c r="AB144" s="3" t="str">
        <f>IF(AND($AJ144, AndmeteEsitajaTelefon&lt;&gt;Kontroll!$AB$3), AndmeteEsitajaTelefon, "")</f>
        <v/>
      </c>
      <c r="AC144" s="3" t="str">
        <f>IF(AND($AJ144, TerviseametiRegioon&lt;&gt;Kontroll!$AC$3), TerviseametiRegioon, "")</f>
        <v/>
      </c>
      <c r="AD144" s="3" t="str">
        <f>IF(AND($AJ144, TerviseametiInspektor&lt;&gt;Kontroll!$AD$3), TerviseametiInspektor, "")</f>
        <v/>
      </c>
      <c r="AE144" s="3" t="str">
        <f>IF(AND($AJ144, TerviseametiInspektoriIsikukood&lt;&gt;Kontroll!$AE$3), TerviseametiInspektoriIsikukood, "")</f>
        <v/>
      </c>
      <c r="AF144" s="3" t="str">
        <f>IF(AND($AJ144, TerviseametiInspektoriEpost&lt;&gt;Kontroll!$AF$3), TerviseametiInspektoriEpost, "")</f>
        <v/>
      </c>
      <c r="AI144" s="6" t="b">
        <f>IFERROR(SUMPRODUCT(--($B144:$X144&lt;&gt;""))&lt;&gt;SUMPRODUCT(--(Kontroll!$B$2:$X$2&lt;&gt;"")),TRUE)</f>
        <v>0</v>
      </c>
      <c r="AJ144" s="6" t="b">
        <f>IFERROR(SUMPRODUCT(--($C144:$N144&lt;&gt;""))&lt;&gt;SUMPRODUCT(--(Kontroll!$C$2:$N$2&lt;&gt;"")),TRUE)</f>
        <v>0</v>
      </c>
      <c r="AK144" s="6" t="b">
        <f t="shared" si="11"/>
        <v>0</v>
      </c>
      <c r="AL144" s="6">
        <f ca="1">COUNTIF(Andmekvaliteet!$B144:$X144, "=-2")</f>
        <v>0</v>
      </c>
      <c r="AM144" s="6" t="str">
        <f>IF($AI144, COUNTIF(Andmekvaliteet!$B144:$X144, "&lt;=-2") &lt;= 0, "")</f>
        <v/>
      </c>
      <c r="AN144" s="6" t="str">
        <f>IF($AI144, COUNTIF(Andmekvaliteet!$B144:$X144, "&lt;=-1") &lt;= 0, "")</f>
        <v/>
      </c>
    </row>
    <row r="145" spans="1:40" x14ac:dyDescent="0.35">
      <c r="A145" s="2" t="str">
        <f t="shared" si="8"/>
        <v/>
      </c>
      <c r="B145" s="29" t="str">
        <f>IF(AND($AJ145, AndmeteEsitamiseKP&lt;&gt;Kontroll!$B$3), AndmeteEsitamiseKP, "")</f>
        <v/>
      </c>
      <c r="O145" s="35" t="str">
        <f>IF(AND($AJ145, AsutuseNimi&lt;&gt;Kontroll!$O$3), AsutuseNimi, "")</f>
        <v/>
      </c>
      <c r="P145" s="35" t="str">
        <f>IF(AND($AJ145, AsutuseAadress&lt;&gt;Kontroll!$P$3), AsutuseAadress, "")</f>
        <v/>
      </c>
      <c r="Q145" s="36" t="str">
        <f>IF(AND($AJ145, AsutuseRyhm&lt;&gt;Kontroll!$Q$3), AsutuseRyhm, "")</f>
        <v/>
      </c>
      <c r="S145" s="38" t="str">
        <f>IF(AND($AJ145, KokkupuuteKp&lt;&gt;Kontroll!$S$3), KokkupuuteKp, "")</f>
        <v/>
      </c>
      <c r="T145" s="134" t="str">
        <f t="shared" si="9"/>
        <v/>
      </c>
      <c r="U145" s="135" t="str">
        <f t="shared" si="10"/>
        <v/>
      </c>
      <c r="V145" s="40" t="str">
        <f>IF(AND($AJ145, SeotudHaigeEesnimi&lt;&gt;Kontroll!$V$3), SeotudHaigeEesnimi, "")</f>
        <v/>
      </c>
      <c r="W145" s="36" t="str">
        <f>IF(AND($AJ145, SeotudHaigePerenimi&lt;&gt;Kontroll!$W$3), SeotudHaigePerenimi, "")</f>
        <v/>
      </c>
      <c r="X145" s="168" t="str">
        <f>IF(AND($AJ145, SeotudHaigeIsikukood&lt;&gt;Kontroll!$X$3), SeotudHaigeIsikukood, "")</f>
        <v/>
      </c>
      <c r="Z145" s="3" t="str">
        <f>IF(AND($AJ145, AndmeteEsitajaNimi&lt;&gt;Kontroll!$Z$3), AndmeteEsitajaNimi, "")</f>
        <v/>
      </c>
      <c r="AA145" s="3" t="str">
        <f>IF(AND($AJ145, AndmeteEsitajaEpost&lt;&gt;Kontroll!$AA$3), AndmeteEsitajaEpost, "")</f>
        <v/>
      </c>
      <c r="AB145" s="3" t="str">
        <f>IF(AND($AJ145, AndmeteEsitajaTelefon&lt;&gt;Kontroll!$AB$3), AndmeteEsitajaTelefon, "")</f>
        <v/>
      </c>
      <c r="AC145" s="3" t="str">
        <f>IF(AND($AJ145, TerviseametiRegioon&lt;&gt;Kontroll!$AC$3), TerviseametiRegioon, "")</f>
        <v/>
      </c>
      <c r="AD145" s="3" t="str">
        <f>IF(AND($AJ145, TerviseametiInspektor&lt;&gt;Kontroll!$AD$3), TerviseametiInspektor, "")</f>
        <v/>
      </c>
      <c r="AE145" s="3" t="str">
        <f>IF(AND($AJ145, TerviseametiInspektoriIsikukood&lt;&gt;Kontroll!$AE$3), TerviseametiInspektoriIsikukood, "")</f>
        <v/>
      </c>
      <c r="AF145" s="3" t="str">
        <f>IF(AND($AJ145, TerviseametiInspektoriEpost&lt;&gt;Kontroll!$AF$3), TerviseametiInspektoriEpost, "")</f>
        <v/>
      </c>
      <c r="AI145" s="6" t="b">
        <f>IFERROR(SUMPRODUCT(--($B145:$X145&lt;&gt;""))&lt;&gt;SUMPRODUCT(--(Kontroll!$B$2:$X$2&lt;&gt;"")),TRUE)</f>
        <v>0</v>
      </c>
      <c r="AJ145" s="6" t="b">
        <f>IFERROR(SUMPRODUCT(--($C145:$N145&lt;&gt;""))&lt;&gt;SUMPRODUCT(--(Kontroll!$C$2:$N$2&lt;&gt;"")),TRUE)</f>
        <v>0</v>
      </c>
      <c r="AK145" s="6" t="b">
        <f t="shared" si="11"/>
        <v>0</v>
      </c>
      <c r="AL145" s="6">
        <f ca="1">COUNTIF(Andmekvaliteet!$B145:$X145, "=-2")</f>
        <v>0</v>
      </c>
      <c r="AM145" s="6" t="str">
        <f>IF($AI145, COUNTIF(Andmekvaliteet!$B145:$X145, "&lt;=-2") &lt;= 0, "")</f>
        <v/>
      </c>
      <c r="AN145" s="6" t="str">
        <f>IF($AI145, COUNTIF(Andmekvaliteet!$B145:$X145, "&lt;=-1") &lt;= 0, "")</f>
        <v/>
      </c>
    </row>
    <row r="146" spans="1:40" x14ac:dyDescent="0.35">
      <c r="A146" s="2" t="str">
        <f t="shared" si="8"/>
        <v/>
      </c>
      <c r="B146" s="29" t="str">
        <f>IF(AND($AJ146, AndmeteEsitamiseKP&lt;&gt;Kontroll!$B$3), AndmeteEsitamiseKP, "")</f>
        <v/>
      </c>
      <c r="O146" s="35" t="str">
        <f>IF(AND($AJ146, AsutuseNimi&lt;&gt;Kontroll!$O$3), AsutuseNimi, "")</f>
        <v/>
      </c>
      <c r="P146" s="35" t="str">
        <f>IF(AND($AJ146, AsutuseAadress&lt;&gt;Kontroll!$P$3), AsutuseAadress, "")</f>
        <v/>
      </c>
      <c r="Q146" s="36" t="str">
        <f>IF(AND($AJ146, AsutuseRyhm&lt;&gt;Kontroll!$Q$3), AsutuseRyhm, "")</f>
        <v/>
      </c>
      <c r="S146" s="38" t="str">
        <f>IF(AND($AJ146, KokkupuuteKp&lt;&gt;Kontroll!$S$3), KokkupuuteKp, "")</f>
        <v/>
      </c>
      <c r="T146" s="134" t="str">
        <f t="shared" si="9"/>
        <v/>
      </c>
      <c r="U146" s="135" t="str">
        <f t="shared" si="10"/>
        <v/>
      </c>
      <c r="V146" s="40" t="str">
        <f>IF(AND($AJ146, SeotudHaigeEesnimi&lt;&gt;Kontroll!$V$3), SeotudHaigeEesnimi, "")</f>
        <v/>
      </c>
      <c r="W146" s="36" t="str">
        <f>IF(AND($AJ146, SeotudHaigePerenimi&lt;&gt;Kontroll!$W$3), SeotudHaigePerenimi, "")</f>
        <v/>
      </c>
      <c r="X146" s="168" t="str">
        <f>IF(AND($AJ146, SeotudHaigeIsikukood&lt;&gt;Kontroll!$X$3), SeotudHaigeIsikukood, "")</f>
        <v/>
      </c>
      <c r="Z146" s="3" t="str">
        <f>IF(AND($AJ146, AndmeteEsitajaNimi&lt;&gt;Kontroll!$Z$3), AndmeteEsitajaNimi, "")</f>
        <v/>
      </c>
      <c r="AA146" s="3" t="str">
        <f>IF(AND($AJ146, AndmeteEsitajaEpost&lt;&gt;Kontroll!$AA$3), AndmeteEsitajaEpost, "")</f>
        <v/>
      </c>
      <c r="AB146" s="3" t="str">
        <f>IF(AND($AJ146, AndmeteEsitajaTelefon&lt;&gt;Kontroll!$AB$3), AndmeteEsitajaTelefon, "")</f>
        <v/>
      </c>
      <c r="AC146" s="3" t="str">
        <f>IF(AND($AJ146, TerviseametiRegioon&lt;&gt;Kontroll!$AC$3), TerviseametiRegioon, "")</f>
        <v/>
      </c>
      <c r="AD146" s="3" t="str">
        <f>IF(AND($AJ146, TerviseametiInspektor&lt;&gt;Kontroll!$AD$3), TerviseametiInspektor, "")</f>
        <v/>
      </c>
      <c r="AE146" s="3" t="str">
        <f>IF(AND($AJ146, TerviseametiInspektoriIsikukood&lt;&gt;Kontroll!$AE$3), TerviseametiInspektoriIsikukood, "")</f>
        <v/>
      </c>
      <c r="AF146" s="3" t="str">
        <f>IF(AND($AJ146, TerviseametiInspektoriEpost&lt;&gt;Kontroll!$AF$3), TerviseametiInspektoriEpost, "")</f>
        <v/>
      </c>
      <c r="AI146" s="6" t="b">
        <f>IFERROR(SUMPRODUCT(--($B146:$X146&lt;&gt;""))&lt;&gt;SUMPRODUCT(--(Kontroll!$B$2:$X$2&lt;&gt;"")),TRUE)</f>
        <v>0</v>
      </c>
      <c r="AJ146" s="6" t="b">
        <f>IFERROR(SUMPRODUCT(--($C146:$N146&lt;&gt;""))&lt;&gt;SUMPRODUCT(--(Kontroll!$C$2:$N$2&lt;&gt;"")),TRUE)</f>
        <v>0</v>
      </c>
      <c r="AK146" s="6" t="b">
        <f t="shared" si="11"/>
        <v>0</v>
      </c>
      <c r="AL146" s="6">
        <f ca="1">COUNTIF(Andmekvaliteet!$B146:$X146, "=-2")</f>
        <v>0</v>
      </c>
      <c r="AM146" s="6" t="str">
        <f>IF($AI146, COUNTIF(Andmekvaliteet!$B146:$X146, "&lt;=-2") &lt;= 0, "")</f>
        <v/>
      </c>
      <c r="AN146" s="6" t="str">
        <f>IF($AI146, COUNTIF(Andmekvaliteet!$B146:$X146, "&lt;=-1") &lt;= 0, "")</f>
        <v/>
      </c>
    </row>
    <row r="147" spans="1:40" x14ac:dyDescent="0.35">
      <c r="A147" s="2" t="str">
        <f t="shared" si="8"/>
        <v/>
      </c>
      <c r="B147" s="29" t="str">
        <f>IF(AND($AJ147, AndmeteEsitamiseKP&lt;&gt;Kontroll!$B$3), AndmeteEsitamiseKP, "")</f>
        <v/>
      </c>
      <c r="O147" s="35" t="str">
        <f>IF(AND($AJ147, AsutuseNimi&lt;&gt;Kontroll!$O$3), AsutuseNimi, "")</f>
        <v/>
      </c>
      <c r="P147" s="35" t="str">
        <f>IF(AND($AJ147, AsutuseAadress&lt;&gt;Kontroll!$P$3), AsutuseAadress, "")</f>
        <v/>
      </c>
      <c r="Q147" s="36" t="str">
        <f>IF(AND($AJ147, AsutuseRyhm&lt;&gt;Kontroll!$Q$3), AsutuseRyhm, "")</f>
        <v/>
      </c>
      <c r="S147" s="38" t="str">
        <f>IF(AND($AJ147, KokkupuuteKp&lt;&gt;Kontroll!$S$3), KokkupuuteKp, "")</f>
        <v/>
      </c>
      <c r="T147" s="134" t="str">
        <f t="shared" si="9"/>
        <v/>
      </c>
      <c r="U147" s="135" t="str">
        <f t="shared" si="10"/>
        <v/>
      </c>
      <c r="V147" s="40" t="str">
        <f>IF(AND($AJ147, SeotudHaigeEesnimi&lt;&gt;Kontroll!$V$3), SeotudHaigeEesnimi, "")</f>
        <v/>
      </c>
      <c r="W147" s="36" t="str">
        <f>IF(AND($AJ147, SeotudHaigePerenimi&lt;&gt;Kontroll!$W$3), SeotudHaigePerenimi, "")</f>
        <v/>
      </c>
      <c r="X147" s="168" t="str">
        <f>IF(AND($AJ147, SeotudHaigeIsikukood&lt;&gt;Kontroll!$X$3), SeotudHaigeIsikukood, "")</f>
        <v/>
      </c>
      <c r="Z147" s="3" t="str">
        <f>IF(AND($AJ147, AndmeteEsitajaNimi&lt;&gt;Kontroll!$Z$3), AndmeteEsitajaNimi, "")</f>
        <v/>
      </c>
      <c r="AA147" s="3" t="str">
        <f>IF(AND($AJ147, AndmeteEsitajaEpost&lt;&gt;Kontroll!$AA$3), AndmeteEsitajaEpost, "")</f>
        <v/>
      </c>
      <c r="AB147" s="3" t="str">
        <f>IF(AND($AJ147, AndmeteEsitajaTelefon&lt;&gt;Kontroll!$AB$3), AndmeteEsitajaTelefon, "")</f>
        <v/>
      </c>
      <c r="AC147" s="3" t="str">
        <f>IF(AND($AJ147, TerviseametiRegioon&lt;&gt;Kontroll!$AC$3), TerviseametiRegioon, "")</f>
        <v/>
      </c>
      <c r="AD147" s="3" t="str">
        <f>IF(AND($AJ147, TerviseametiInspektor&lt;&gt;Kontroll!$AD$3), TerviseametiInspektor, "")</f>
        <v/>
      </c>
      <c r="AE147" s="3" t="str">
        <f>IF(AND($AJ147, TerviseametiInspektoriIsikukood&lt;&gt;Kontroll!$AE$3), TerviseametiInspektoriIsikukood, "")</f>
        <v/>
      </c>
      <c r="AF147" s="3" t="str">
        <f>IF(AND($AJ147, TerviseametiInspektoriEpost&lt;&gt;Kontroll!$AF$3), TerviseametiInspektoriEpost, "")</f>
        <v/>
      </c>
      <c r="AI147" s="6" t="b">
        <f>IFERROR(SUMPRODUCT(--($B147:$X147&lt;&gt;""))&lt;&gt;SUMPRODUCT(--(Kontroll!$B$2:$X$2&lt;&gt;"")),TRUE)</f>
        <v>0</v>
      </c>
      <c r="AJ147" s="6" t="b">
        <f>IFERROR(SUMPRODUCT(--($C147:$N147&lt;&gt;""))&lt;&gt;SUMPRODUCT(--(Kontroll!$C$2:$N$2&lt;&gt;"")),TRUE)</f>
        <v>0</v>
      </c>
      <c r="AK147" s="6" t="b">
        <f t="shared" si="11"/>
        <v>0</v>
      </c>
      <c r="AL147" s="6">
        <f ca="1">COUNTIF(Andmekvaliteet!$B147:$X147, "=-2")</f>
        <v>0</v>
      </c>
      <c r="AM147" s="6" t="str">
        <f>IF($AI147, COUNTIF(Andmekvaliteet!$B147:$X147, "&lt;=-2") &lt;= 0, "")</f>
        <v/>
      </c>
      <c r="AN147" s="6" t="str">
        <f>IF($AI147, COUNTIF(Andmekvaliteet!$B147:$X147, "&lt;=-1") &lt;= 0, "")</f>
        <v/>
      </c>
    </row>
    <row r="148" spans="1:40" x14ac:dyDescent="0.35">
      <c r="A148" s="2" t="str">
        <f t="shared" si="8"/>
        <v/>
      </c>
      <c r="B148" s="29" t="str">
        <f>IF(AND($AJ148, AndmeteEsitamiseKP&lt;&gt;Kontroll!$B$3), AndmeteEsitamiseKP, "")</f>
        <v/>
      </c>
      <c r="O148" s="35" t="str">
        <f>IF(AND($AJ148, AsutuseNimi&lt;&gt;Kontroll!$O$3), AsutuseNimi, "")</f>
        <v/>
      </c>
      <c r="P148" s="35" t="str">
        <f>IF(AND($AJ148, AsutuseAadress&lt;&gt;Kontroll!$P$3), AsutuseAadress, "")</f>
        <v/>
      </c>
      <c r="Q148" s="36" t="str">
        <f>IF(AND($AJ148, AsutuseRyhm&lt;&gt;Kontroll!$Q$3), AsutuseRyhm, "")</f>
        <v/>
      </c>
      <c r="S148" s="38" t="str">
        <f>IF(AND($AJ148, KokkupuuteKp&lt;&gt;Kontroll!$S$3), KokkupuuteKp, "")</f>
        <v/>
      </c>
      <c r="T148" s="134" t="str">
        <f t="shared" si="9"/>
        <v/>
      </c>
      <c r="U148" s="135" t="str">
        <f t="shared" si="10"/>
        <v/>
      </c>
      <c r="V148" s="40" t="str">
        <f>IF(AND($AJ148, SeotudHaigeEesnimi&lt;&gt;Kontroll!$V$3), SeotudHaigeEesnimi, "")</f>
        <v/>
      </c>
      <c r="W148" s="36" t="str">
        <f>IF(AND($AJ148, SeotudHaigePerenimi&lt;&gt;Kontroll!$W$3), SeotudHaigePerenimi, "")</f>
        <v/>
      </c>
      <c r="X148" s="168" t="str">
        <f>IF(AND($AJ148, SeotudHaigeIsikukood&lt;&gt;Kontroll!$X$3), SeotudHaigeIsikukood, "")</f>
        <v/>
      </c>
      <c r="Z148" s="3" t="str">
        <f>IF(AND($AJ148, AndmeteEsitajaNimi&lt;&gt;Kontroll!$Z$3), AndmeteEsitajaNimi, "")</f>
        <v/>
      </c>
      <c r="AA148" s="3" t="str">
        <f>IF(AND($AJ148, AndmeteEsitajaEpost&lt;&gt;Kontroll!$AA$3), AndmeteEsitajaEpost, "")</f>
        <v/>
      </c>
      <c r="AB148" s="3" t="str">
        <f>IF(AND($AJ148, AndmeteEsitajaTelefon&lt;&gt;Kontroll!$AB$3), AndmeteEsitajaTelefon, "")</f>
        <v/>
      </c>
      <c r="AC148" s="3" t="str">
        <f>IF(AND($AJ148, TerviseametiRegioon&lt;&gt;Kontroll!$AC$3), TerviseametiRegioon, "")</f>
        <v/>
      </c>
      <c r="AD148" s="3" t="str">
        <f>IF(AND($AJ148, TerviseametiInspektor&lt;&gt;Kontroll!$AD$3), TerviseametiInspektor, "")</f>
        <v/>
      </c>
      <c r="AE148" s="3" t="str">
        <f>IF(AND($AJ148, TerviseametiInspektoriIsikukood&lt;&gt;Kontroll!$AE$3), TerviseametiInspektoriIsikukood, "")</f>
        <v/>
      </c>
      <c r="AF148" s="3" t="str">
        <f>IF(AND($AJ148, TerviseametiInspektoriEpost&lt;&gt;Kontroll!$AF$3), TerviseametiInspektoriEpost, "")</f>
        <v/>
      </c>
      <c r="AI148" s="6" t="b">
        <f>IFERROR(SUMPRODUCT(--($B148:$X148&lt;&gt;""))&lt;&gt;SUMPRODUCT(--(Kontroll!$B$2:$X$2&lt;&gt;"")),TRUE)</f>
        <v>0</v>
      </c>
      <c r="AJ148" s="6" t="b">
        <f>IFERROR(SUMPRODUCT(--($C148:$N148&lt;&gt;""))&lt;&gt;SUMPRODUCT(--(Kontroll!$C$2:$N$2&lt;&gt;"")),TRUE)</f>
        <v>0</v>
      </c>
      <c r="AK148" s="6" t="b">
        <f t="shared" si="11"/>
        <v>0</v>
      </c>
      <c r="AL148" s="6">
        <f ca="1">COUNTIF(Andmekvaliteet!$B148:$X148, "=-2")</f>
        <v>0</v>
      </c>
      <c r="AM148" s="6" t="str">
        <f>IF($AI148, COUNTIF(Andmekvaliteet!$B148:$X148, "&lt;=-2") &lt;= 0, "")</f>
        <v/>
      </c>
      <c r="AN148" s="6" t="str">
        <f>IF($AI148, COUNTIF(Andmekvaliteet!$B148:$X148, "&lt;=-1") &lt;= 0, "")</f>
        <v/>
      </c>
    </row>
    <row r="149" spans="1:40" x14ac:dyDescent="0.35">
      <c r="A149" s="2" t="str">
        <f t="shared" si="8"/>
        <v/>
      </c>
      <c r="B149" s="29" t="str">
        <f>IF(AND($AJ149, AndmeteEsitamiseKP&lt;&gt;Kontroll!$B$3), AndmeteEsitamiseKP, "")</f>
        <v/>
      </c>
      <c r="O149" s="35" t="str">
        <f>IF(AND($AJ149, AsutuseNimi&lt;&gt;Kontroll!$O$3), AsutuseNimi, "")</f>
        <v/>
      </c>
      <c r="P149" s="35" t="str">
        <f>IF(AND($AJ149, AsutuseAadress&lt;&gt;Kontroll!$P$3), AsutuseAadress, "")</f>
        <v/>
      </c>
      <c r="Q149" s="36" t="str">
        <f>IF(AND($AJ149, AsutuseRyhm&lt;&gt;Kontroll!$Q$3), AsutuseRyhm, "")</f>
        <v/>
      </c>
      <c r="S149" s="38" t="str">
        <f>IF(AND($AJ149, KokkupuuteKp&lt;&gt;Kontroll!$S$3), KokkupuuteKp, "")</f>
        <v/>
      </c>
      <c r="T149" s="134" t="str">
        <f t="shared" si="9"/>
        <v/>
      </c>
      <c r="U149" s="135" t="str">
        <f t="shared" si="10"/>
        <v/>
      </c>
      <c r="V149" s="40" t="str">
        <f>IF(AND($AJ149, SeotudHaigeEesnimi&lt;&gt;Kontroll!$V$3), SeotudHaigeEesnimi, "")</f>
        <v/>
      </c>
      <c r="W149" s="36" t="str">
        <f>IF(AND($AJ149, SeotudHaigePerenimi&lt;&gt;Kontroll!$W$3), SeotudHaigePerenimi, "")</f>
        <v/>
      </c>
      <c r="X149" s="168" t="str">
        <f>IF(AND($AJ149, SeotudHaigeIsikukood&lt;&gt;Kontroll!$X$3), SeotudHaigeIsikukood, "")</f>
        <v/>
      </c>
      <c r="Z149" s="3" t="str">
        <f>IF(AND($AJ149, AndmeteEsitajaNimi&lt;&gt;Kontroll!$Z$3), AndmeteEsitajaNimi, "")</f>
        <v/>
      </c>
      <c r="AA149" s="3" t="str">
        <f>IF(AND($AJ149, AndmeteEsitajaEpost&lt;&gt;Kontroll!$AA$3), AndmeteEsitajaEpost, "")</f>
        <v/>
      </c>
      <c r="AB149" s="3" t="str">
        <f>IF(AND($AJ149, AndmeteEsitajaTelefon&lt;&gt;Kontroll!$AB$3), AndmeteEsitajaTelefon, "")</f>
        <v/>
      </c>
      <c r="AC149" s="3" t="str">
        <f>IF(AND($AJ149, TerviseametiRegioon&lt;&gt;Kontroll!$AC$3), TerviseametiRegioon, "")</f>
        <v/>
      </c>
      <c r="AD149" s="3" t="str">
        <f>IF(AND($AJ149, TerviseametiInspektor&lt;&gt;Kontroll!$AD$3), TerviseametiInspektor, "")</f>
        <v/>
      </c>
      <c r="AE149" s="3" t="str">
        <f>IF(AND($AJ149, TerviseametiInspektoriIsikukood&lt;&gt;Kontroll!$AE$3), TerviseametiInspektoriIsikukood, "")</f>
        <v/>
      </c>
      <c r="AF149" s="3" t="str">
        <f>IF(AND($AJ149, TerviseametiInspektoriEpost&lt;&gt;Kontroll!$AF$3), TerviseametiInspektoriEpost, "")</f>
        <v/>
      </c>
      <c r="AI149" s="6" t="b">
        <f>IFERROR(SUMPRODUCT(--($B149:$X149&lt;&gt;""))&lt;&gt;SUMPRODUCT(--(Kontroll!$B$2:$X$2&lt;&gt;"")),TRUE)</f>
        <v>0</v>
      </c>
      <c r="AJ149" s="6" t="b">
        <f>IFERROR(SUMPRODUCT(--($C149:$N149&lt;&gt;""))&lt;&gt;SUMPRODUCT(--(Kontroll!$C$2:$N$2&lt;&gt;"")),TRUE)</f>
        <v>0</v>
      </c>
      <c r="AK149" s="6" t="b">
        <f t="shared" si="11"/>
        <v>0</v>
      </c>
      <c r="AL149" s="6">
        <f ca="1">COUNTIF(Andmekvaliteet!$B149:$X149, "=-2")</f>
        <v>0</v>
      </c>
      <c r="AM149" s="6" t="str">
        <f>IF($AI149, COUNTIF(Andmekvaliteet!$B149:$X149, "&lt;=-2") &lt;= 0, "")</f>
        <v/>
      </c>
      <c r="AN149" s="6" t="str">
        <f>IF($AI149, COUNTIF(Andmekvaliteet!$B149:$X149, "&lt;=-1") &lt;= 0, "")</f>
        <v/>
      </c>
    </row>
    <row r="150" spans="1:40" x14ac:dyDescent="0.35">
      <c r="A150" s="2" t="str">
        <f t="shared" si="8"/>
        <v/>
      </c>
      <c r="B150" s="29" t="str">
        <f>IF(AND($AJ150, AndmeteEsitamiseKP&lt;&gt;Kontroll!$B$3), AndmeteEsitamiseKP, "")</f>
        <v/>
      </c>
      <c r="O150" s="35" t="str">
        <f>IF(AND($AJ150, AsutuseNimi&lt;&gt;Kontroll!$O$3), AsutuseNimi, "")</f>
        <v/>
      </c>
      <c r="P150" s="35" t="str">
        <f>IF(AND($AJ150, AsutuseAadress&lt;&gt;Kontroll!$P$3), AsutuseAadress, "")</f>
        <v/>
      </c>
      <c r="Q150" s="36" t="str">
        <f>IF(AND($AJ150, AsutuseRyhm&lt;&gt;Kontroll!$Q$3), AsutuseRyhm, "")</f>
        <v/>
      </c>
      <c r="S150" s="38" t="str">
        <f>IF(AND($AJ150, KokkupuuteKp&lt;&gt;Kontroll!$S$3), KokkupuuteKp, "")</f>
        <v/>
      </c>
      <c r="T150" s="134" t="str">
        <f t="shared" si="9"/>
        <v/>
      </c>
      <c r="U150" s="135" t="str">
        <f t="shared" si="10"/>
        <v/>
      </c>
      <c r="V150" s="40" t="str">
        <f>IF(AND($AJ150, SeotudHaigeEesnimi&lt;&gt;Kontroll!$V$3), SeotudHaigeEesnimi, "")</f>
        <v/>
      </c>
      <c r="W150" s="36" t="str">
        <f>IF(AND($AJ150, SeotudHaigePerenimi&lt;&gt;Kontroll!$W$3), SeotudHaigePerenimi, "")</f>
        <v/>
      </c>
      <c r="X150" s="168" t="str">
        <f>IF(AND($AJ150, SeotudHaigeIsikukood&lt;&gt;Kontroll!$X$3), SeotudHaigeIsikukood, "")</f>
        <v/>
      </c>
      <c r="Z150" s="3" t="str">
        <f>IF(AND($AJ150, AndmeteEsitajaNimi&lt;&gt;Kontroll!$Z$3), AndmeteEsitajaNimi, "")</f>
        <v/>
      </c>
      <c r="AA150" s="3" t="str">
        <f>IF(AND($AJ150, AndmeteEsitajaEpost&lt;&gt;Kontroll!$AA$3), AndmeteEsitajaEpost, "")</f>
        <v/>
      </c>
      <c r="AB150" s="3" t="str">
        <f>IF(AND($AJ150, AndmeteEsitajaTelefon&lt;&gt;Kontroll!$AB$3), AndmeteEsitajaTelefon, "")</f>
        <v/>
      </c>
      <c r="AC150" s="3" t="str">
        <f>IF(AND($AJ150, TerviseametiRegioon&lt;&gt;Kontroll!$AC$3), TerviseametiRegioon, "")</f>
        <v/>
      </c>
      <c r="AD150" s="3" t="str">
        <f>IF(AND($AJ150, TerviseametiInspektor&lt;&gt;Kontroll!$AD$3), TerviseametiInspektor, "")</f>
        <v/>
      </c>
      <c r="AE150" s="3" t="str">
        <f>IF(AND($AJ150, TerviseametiInspektoriIsikukood&lt;&gt;Kontroll!$AE$3), TerviseametiInspektoriIsikukood, "")</f>
        <v/>
      </c>
      <c r="AF150" s="3" t="str">
        <f>IF(AND($AJ150, TerviseametiInspektoriEpost&lt;&gt;Kontroll!$AF$3), TerviseametiInspektoriEpost, "")</f>
        <v/>
      </c>
      <c r="AI150" s="6" t="b">
        <f>IFERROR(SUMPRODUCT(--($B150:$X150&lt;&gt;""))&lt;&gt;SUMPRODUCT(--(Kontroll!$B$2:$X$2&lt;&gt;"")),TRUE)</f>
        <v>0</v>
      </c>
      <c r="AJ150" s="6" t="b">
        <f>IFERROR(SUMPRODUCT(--($C150:$N150&lt;&gt;""))&lt;&gt;SUMPRODUCT(--(Kontroll!$C$2:$N$2&lt;&gt;"")),TRUE)</f>
        <v>0</v>
      </c>
      <c r="AK150" s="6" t="b">
        <f t="shared" si="11"/>
        <v>0</v>
      </c>
      <c r="AL150" s="6">
        <f ca="1">COUNTIF(Andmekvaliteet!$B150:$X150, "=-2")</f>
        <v>0</v>
      </c>
      <c r="AM150" s="6" t="str">
        <f>IF($AI150, COUNTIF(Andmekvaliteet!$B150:$X150, "&lt;=-2") &lt;= 0, "")</f>
        <v/>
      </c>
      <c r="AN150" s="6" t="str">
        <f>IF($AI150, COUNTIF(Andmekvaliteet!$B150:$X150, "&lt;=-1") &lt;= 0, "")</f>
        <v/>
      </c>
    </row>
    <row r="151" spans="1:40" x14ac:dyDescent="0.35">
      <c r="A151" s="2" t="str">
        <f t="shared" si="8"/>
        <v/>
      </c>
      <c r="B151" s="29" t="str">
        <f>IF(AND($AJ151, AndmeteEsitamiseKP&lt;&gt;Kontroll!$B$3), AndmeteEsitamiseKP, "")</f>
        <v/>
      </c>
      <c r="O151" s="35" t="str">
        <f>IF(AND($AJ151, AsutuseNimi&lt;&gt;Kontroll!$O$3), AsutuseNimi, "")</f>
        <v/>
      </c>
      <c r="P151" s="35" t="str">
        <f>IF(AND($AJ151, AsutuseAadress&lt;&gt;Kontroll!$P$3), AsutuseAadress, "")</f>
        <v/>
      </c>
      <c r="Q151" s="36" t="str">
        <f>IF(AND($AJ151, AsutuseRyhm&lt;&gt;Kontroll!$Q$3), AsutuseRyhm, "")</f>
        <v/>
      </c>
      <c r="S151" s="38" t="str">
        <f>IF(AND($AJ151, KokkupuuteKp&lt;&gt;Kontroll!$S$3), KokkupuuteKp, "")</f>
        <v/>
      </c>
      <c r="T151" s="134" t="str">
        <f t="shared" si="9"/>
        <v/>
      </c>
      <c r="U151" s="135" t="str">
        <f>IF(AND($S151&lt;&gt;"", NOT(ISERROR(DATE(YEAR($S151), MONTH($S151), DAY($S151)))) ), $S151 + 10, "")</f>
        <v/>
      </c>
      <c r="V151" s="40" t="str">
        <f>IF(AND($AJ151, SeotudHaigeEesnimi&lt;&gt;Kontroll!$V$3), SeotudHaigeEesnimi, "")</f>
        <v/>
      </c>
      <c r="W151" s="36" t="str">
        <f>IF(AND($AJ151, SeotudHaigePerenimi&lt;&gt;Kontroll!$W$3), SeotudHaigePerenimi, "")</f>
        <v/>
      </c>
      <c r="X151" s="168" t="str">
        <f>IF(AND($AJ151, SeotudHaigeIsikukood&lt;&gt;Kontroll!$X$3), SeotudHaigeIsikukood, "")</f>
        <v/>
      </c>
      <c r="Z151" s="3" t="str">
        <f>IF(AND($AJ151, AndmeteEsitajaNimi&lt;&gt;Kontroll!$Z$3), AndmeteEsitajaNimi, "")</f>
        <v/>
      </c>
      <c r="AA151" s="3" t="str">
        <f>IF(AND($AJ151, AndmeteEsitajaEpost&lt;&gt;Kontroll!$AA$3), AndmeteEsitajaEpost, "")</f>
        <v/>
      </c>
      <c r="AB151" s="3" t="str">
        <f>IF(AND($AJ151, AndmeteEsitajaTelefon&lt;&gt;Kontroll!$AB$3), AndmeteEsitajaTelefon, "")</f>
        <v/>
      </c>
      <c r="AC151" s="3" t="str">
        <f>IF(AND($AJ151, TerviseametiRegioon&lt;&gt;Kontroll!$AC$3), TerviseametiRegioon, "")</f>
        <v/>
      </c>
      <c r="AD151" s="3" t="str">
        <f>IF(AND($AJ151, TerviseametiInspektor&lt;&gt;Kontroll!$AD$3), TerviseametiInspektor, "")</f>
        <v/>
      </c>
      <c r="AE151" s="3" t="str">
        <f>IF(AND($AJ151, TerviseametiInspektoriIsikukood&lt;&gt;Kontroll!$AE$3), TerviseametiInspektoriIsikukood, "")</f>
        <v/>
      </c>
      <c r="AF151" s="3" t="str">
        <f>IF(AND($AJ151, TerviseametiInspektoriEpost&lt;&gt;Kontroll!$AF$3), TerviseametiInspektoriEpost, "")</f>
        <v/>
      </c>
      <c r="AI151" s="6" t="b">
        <f>IFERROR(SUMPRODUCT(--($B151:$X151&lt;&gt;""))&lt;&gt;SUMPRODUCT(--(Kontroll!$B$2:$X$2&lt;&gt;"")),TRUE)</f>
        <v>0</v>
      </c>
      <c r="AJ151" s="6" t="b">
        <f>IFERROR(SUMPRODUCT(--($C151:$N151&lt;&gt;""))&lt;&gt;SUMPRODUCT(--(Kontroll!$C$2:$N$2&lt;&gt;"")),TRUE)</f>
        <v>0</v>
      </c>
      <c r="AK151" s="6" t="b">
        <f t="shared" si="11"/>
        <v>0</v>
      </c>
      <c r="AL151" s="6">
        <f ca="1">COUNTIF(Andmekvaliteet!$B151:$X151, "=-2")</f>
        <v>0</v>
      </c>
      <c r="AM151" s="6" t="str">
        <f>IF($AI151, COUNTIF(Andmekvaliteet!$B151:$X151, "&lt;=-2") &lt;= 0, "")</f>
        <v/>
      </c>
      <c r="AN151" s="6" t="str">
        <f>IF($AI151, COUNTIF(Andmekvaliteet!$B151:$X151, "&lt;=-1") &lt;= 0, "")</f>
        <v/>
      </c>
    </row>
  </sheetData>
  <sheetProtection sheet="1" objects="1" scenarios="1" selectLockedCells="1"/>
  <conditionalFormatting sqref="A1:A1048576">
    <cfRule type="cellIs" dxfId="98" priority="12" stopIfTrue="1" operator="equal">
      <formula>"Puudulik"</formula>
    </cfRule>
    <cfRule type="cellIs" dxfId="97" priority="13" stopIfTrue="1" operator="equal">
      <formula>$AM$1</formula>
    </cfRule>
    <cfRule type="cellIs" dxfId="96" priority="15" stopIfTrue="1" operator="equal">
      <formula>$AN$1</formula>
    </cfRule>
    <cfRule type="notContainsBlanks" dxfId="95" priority="16" stopIfTrue="1">
      <formula>LEN(TRIM(A1))&gt;0</formula>
    </cfRule>
  </conditionalFormatting>
  <conditionalFormatting sqref="B2:X151">
    <cfRule type="notContainsBlanks" dxfId="94" priority="17">
      <formula>LEN(TRIM(B2))&gt;0</formula>
    </cfRule>
  </conditionalFormatting>
  <pageMargins left="0.7" right="0.7" top="0.75" bottom="0.75" header="0.3" footer="0.3"/>
  <pageSetup orientation="portrait" r:id="rId1"/>
  <ignoredErrors>
    <ignoredError sqref="P1:P2 Q1:Q2 W1:W2" unlockedFormula="1"/>
  </ignoredErrors>
  <extLst>
    <ext xmlns:x14="http://schemas.microsoft.com/office/spreadsheetml/2009/9/main" uri="{78C0D931-6437-407d-A8EE-F0AAD7539E65}">
      <x14:conditionalFormattings>
        <x14:conditionalFormatting xmlns:xm="http://schemas.microsoft.com/office/excel/2006/main">
          <x14:cfRule type="expression" priority="1" stopIfTrue="1" id="{793D6C60-EEA5-4FEE-A766-A5975EA30016}">
            <xm:f>Andmekvaliteet!B2=-2</xm:f>
            <x14:dxf>
              <fill>
                <patternFill patternType="mediumGray">
                  <fgColor theme="5" tint="0.39994506668294322"/>
                </patternFill>
              </fill>
              <border>
                <left style="dashed">
                  <color rgb="FFFF0000"/>
                </left>
                <right style="dashed">
                  <color rgb="FFFF0000"/>
                </right>
                <top style="dashed">
                  <color rgb="FFFF0000"/>
                </top>
                <bottom style="dashed">
                  <color rgb="FFFF0000"/>
                </bottom>
                <vertical/>
                <horizontal/>
              </border>
            </x14:dxf>
          </x14:cfRule>
          <x14:cfRule type="expression" priority="8" stopIfTrue="1" id="{B82B92A8-92BB-4AA2-8904-F996908539DC}">
            <xm:f>Andmekvaliteet!B2=-1</xm:f>
            <x14:dxf>
              <fill>
                <patternFill patternType="mediumGray">
                  <fgColor theme="7" tint="0.79998168889431442"/>
                </patternFill>
              </fill>
              <border>
                <left style="dashed">
                  <color rgb="FFFFC000"/>
                </left>
                <right style="dashed">
                  <color rgb="FFFFC000"/>
                </right>
                <top style="dashed">
                  <color rgb="FFFFC000"/>
                </top>
                <bottom style="dashed">
                  <color rgb="FFFFC000"/>
                </bottom>
                <vertical/>
                <horizontal/>
              </border>
            </x14:dxf>
          </x14:cfRule>
          <x14:cfRule type="expression" priority="10" stopIfTrue="1" id="{06C562CA-5BFD-4898-BF8F-FADE2BCEC8FE}">
            <xm:f>Andmekvaliteet!B2=0</xm:f>
            <x14:dxf>
              <fill>
                <patternFill patternType="lightUp">
                  <fgColor theme="1" tint="0.499984740745262"/>
                  <bgColor theme="0" tint="-4.9989318521683403E-2"/>
                </patternFill>
              </fill>
            </x14:dxf>
          </x14:cfRule>
          <x14:cfRule type="expression" priority="11" stopIfTrue="1" id="{24175E68-E117-47EF-B0D6-2D00EDB55E03}">
            <xm:f>Andmekvaliteet!B2=2</xm:f>
            <x14:dxf>
              <fill>
                <patternFill patternType="lightGray">
                  <fgColor theme="9" tint="0.79998168889431442"/>
                </patternFill>
              </fill>
            </x14:dxf>
          </x14:cfRule>
          <xm:sqref>B2:X151</xm:sqref>
        </x14:conditionalFormatting>
      </x14:conditionalFormattings>
    </ext>
    <ext xmlns:x14="http://schemas.microsoft.com/office/spreadsheetml/2009/9/main" uri="{CCE6A557-97BC-4b89-ADB6-D9C93CAAB3DF}">
      <x14:dataValidations xmlns:xm="http://schemas.microsoft.com/office/excel/2006/main" count="11">
        <x14:dataValidation type="list" errorStyle="warning" showInputMessage="1" showErrorMessage="1" errorTitle="Vigane väärtus" error="_x000a_Vali, kas kontaktisiku puhul on tegemist:_x000a__x000a_Lähikontaktne - st. tema ise, sel juhul kontaktisiku andmeid ei tule täita._x000a__x000a_Lapsevanem - lähikontaktne on laps, kontaktisik on vanem._x000a__x000a_Eestkostja - lähikontaktne on hoolealune_x000a_">
          <x14:formula1>
            <xm:f>Validation!$A$2:$A$4</xm:f>
          </x14:formula1>
          <xm:sqref>I1:I1048576</xm:sqref>
        </x14:dataValidation>
        <x14:dataValidation type="custom" errorStyle="warning" allowBlank="1" showErrorMessage="1" errorTitle="Sisestatud vigane isikukood!" error="_x000a_Palun sisestada korrektne Eesti isikukood või jätta andmeväli tühjaks._x000a__x000a_Juhul, kui tegemist on välisriigi kodanikuga, siis ignoreeri seda teadet.">
          <x14:formula1>
            <xm:f>Andmekvaliteet!X1&lt;&gt;-2</xm:f>
          </x14:formula1>
          <xm:sqref>X1:X1048576</xm:sqref>
        </x14:dataValidation>
        <x14:dataValidation type="custom" errorStyle="warning" allowBlank="1" showErrorMessage="1" errorTitle="Vigane telefoninumber!" error="_x000a_Palun sisestada võimalusel Eesti mobiiltelefoni number ilma riigikoodita!_x000a__x000a_Juhul, kui tegemist on välisriigi numbriga, siis numbri ees peab olema riigikood (ilma + märgita). Sellisel juhul võite seda veateadet ignoreerida._x000a_">
          <x14:formula1>
            <xm:f>Andmekvaliteet!M1&lt;&gt;-2</xm:f>
          </x14:formula1>
          <xm:sqref>M1:M1048576</xm:sqref>
        </x14:dataValidation>
        <x14:dataValidation type="custom" errorStyle="warning" allowBlank="1" showInputMessage="1" showErrorMessage="1" errorTitle="Sisestatud kuupäev on vigane!" error="_x000a_Palun sisestada kuupäev formaadis:_x000a_PP.KK.AAAA_x000a_nt._x000a_29.09.2020_x000a__x000a_Kontrolli, kas väärtused on õiged!_x000a__x000a_Kui esitad mineviku andmeid, ignoreeri veateadet._x000a_">
          <x14:formula1>
            <xm:f>Andmekvaliteet!U1&lt;&gt;-2</xm:f>
          </x14:formula1>
          <xm:sqref>U1:U1048576</xm:sqref>
        </x14:dataValidation>
        <x14:dataValidation type="custom" errorStyle="warning" allowBlank="1" showErrorMessage="1" errorTitle="Sisestatud vigane isikukood!" error="_x000a_Palun sisestada korrektne isikukood või sünnikuupäev või jätta andmeväli tühjaks._x000a__x000a_Juhul, kui tegemist on välisriigi kodanikuga või isikukoodi ega sünnikuupäeva pole teada, siis ignoreeri seda teadet._x000a_">
          <x14:formula1>
            <xm:f>Andmekvaliteet!E1&lt;&gt;-2</xm:f>
          </x14:formula1>
          <xm:sqref>E1:E1048576</xm:sqref>
        </x14:dataValidation>
        <x14:dataValidation type="custom" errorStyle="warning" allowBlank="1" showErrorMessage="1" errorTitle="Sisestatud kuupäev on vigane!" error="_x000a_Palun sisestada kuupäev formaadis:_x000a_PP.KK.AAAA_x000a_nt._x000a_29.09.2020_x000a__x000a_Kontrolli, kas väärtused on õiged!_x000a__x000a_Kui esitad mineviku andmeid, ignoreeri veateadet._x000a_">
          <x14:formula1>
            <xm:f>Andmekvaliteet!B1&lt;&gt;-2</xm:f>
          </x14:formula1>
          <xm:sqref>B1:B1048576</xm:sqref>
        </x14:dataValidation>
        <x14:dataValidation type="custom" errorStyle="warning" allowBlank="1" showErrorMessage="1" errorTitle="Vigane telefoninumber!" error="_x000a_Palun sisestada võimalusel Eesti mobiiltelefoni number ilma riigikoodita!_x000a__x000a_Juhul, kui tegemist on välisriigi numbriga, siis numbri ees peab olema riigikood (ilma + märgita). Sellisel juhul võite seda veateadet ignoreerida._x000a_">
          <x14:formula1>
            <xm:f>Andmekvaliteet!F1&lt;&gt;-2</xm:f>
          </x14:formula1>
          <xm:sqref>F1:F1048576</xm:sqref>
        </x14:dataValidation>
        <x14:dataValidation type="custom" errorStyle="warning" allowBlank="1" showInputMessage="1" showErrorMessage="1" errorTitle="Vigane sisestus" error="_x000a_Kui lähikontaktne on alaealine ja kontaktisikuks on tema Lapsevanem või Eestkostja, siis palun sisestage kindlasti kontaktisiku ees- ja perekonnanimi ning telefoninumber!_x000a_">
          <x14:formula1>
            <xm:f>Andmekvaliteet!J1&lt;&gt;-2</xm:f>
          </x14:formula1>
          <xm:sqref>J1:J1048576</xm:sqref>
        </x14:dataValidation>
        <x14:dataValidation type="custom" errorStyle="warning" allowBlank="1" showInputMessage="1" showErrorMessage="1" errorTitle="Vigane sisend" error="_x000a_Kui lähikontaktne on alaealine ja kontaktisikuks on tema Lapsevanem või Eestkostja, siis palun sisestage kindlasti kontaktisiku ees- ja perekonnanimi ning telefoninumber!_x000a_">
          <x14:formula1>
            <xm:f>Andmekvaliteet!K1&lt;&gt;-2</xm:f>
          </x14:formula1>
          <xm:sqref>K1:K1048576</xm:sqref>
        </x14:dataValidation>
        <x14:dataValidation type="custom" errorStyle="warning" allowBlank="1" showErrorMessage="1" errorTitle="Sisestatud vigane isikukood!" error="_x000a_Palun sisestada korrektne Eesti isikukood või jätta andmeväli tühjaks._x000a__x000a_Juhul, kui tegemist on välisriigi kodanikuga, siis ignoreeri seda teadet.">
          <x14:formula1>
            <xm:f>Andmekvaliteet!L1&lt;&gt;-2</xm:f>
          </x14:formula1>
          <xm:sqref>L1:L1048576</xm:sqref>
        </x14:dataValidation>
        <x14:dataValidation type="custom" errorStyle="warning" allowBlank="1" showInputMessage="1" showErrorMessage="1" errorTitle="Sisestatud kuupäev on vigane!" error="_x000a_Palun sisestada kuupäev formaadis:_x000a_PP.KK.AAAA_x000a_nt._x000a_29.09.2020_x000a__x000a_Kontrolli, kas väärtused on õiged!_x000a__x000a_Kui esitad mineviku andmeid, ignoreeri veateadet._x000a_">
          <x14:formula1>
            <xm:f>Andmekvaliteet!S1&lt;&gt;-2</xm:f>
          </x14:formula1>
          <xm:sqref>S1:T1048576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H25"/>
  <sheetViews>
    <sheetView showGridLines="0" showRowColHeaders="0" workbookViewId="0">
      <pane xSplit="2" ySplit="1" topLeftCell="C3" activePane="bottomRight" state="frozen"/>
      <selection pane="topRight" activeCell="C1" sqref="C1"/>
      <selection pane="bottomLeft" activeCell="A3" sqref="A3"/>
      <selection pane="bottomRight" activeCell="D3" sqref="D3"/>
    </sheetView>
  </sheetViews>
  <sheetFormatPr defaultRowHeight="32.25" customHeight="1" x14ac:dyDescent="0.35"/>
  <cols>
    <col min="1" max="1" width="1.36328125" customWidth="1"/>
    <col min="2" max="2" width="55.81640625" style="9" bestFit="1" customWidth="1"/>
    <col min="3" max="3" width="1.6328125" customWidth="1"/>
    <col min="4" max="4" width="19.81640625" bestFit="1" customWidth="1"/>
    <col min="5" max="5" width="95.54296875" customWidth="1"/>
    <col min="6" max="8" width="39.90625" bestFit="1" customWidth="1"/>
  </cols>
  <sheetData>
    <row r="1" spans="2:8" ht="32.25" customHeight="1" x14ac:dyDescent="0.55000000000000004">
      <c r="B1" s="91" t="s">
        <v>93</v>
      </c>
      <c r="C1" s="92"/>
      <c r="D1" s="97" t="s">
        <v>99</v>
      </c>
      <c r="E1" s="97" t="s">
        <v>6</v>
      </c>
      <c r="F1" s="97" t="s">
        <v>182</v>
      </c>
      <c r="G1" s="97" t="s">
        <v>183</v>
      </c>
      <c r="H1" s="97" t="s">
        <v>184</v>
      </c>
    </row>
    <row r="2" spans="2:8" ht="32.25" customHeight="1" x14ac:dyDescent="0.35">
      <c r="B2" s="13" t="s">
        <v>23</v>
      </c>
      <c r="C2" s="98"/>
      <c r="D2" s="99" t="s">
        <v>111</v>
      </c>
      <c r="E2" s="100" t="s">
        <v>112</v>
      </c>
      <c r="F2" s="111" t="s">
        <v>202</v>
      </c>
      <c r="G2" s="111" t="s">
        <v>202</v>
      </c>
      <c r="H2" s="111" t="s">
        <v>202</v>
      </c>
    </row>
    <row r="3" spans="2:8" ht="43.5" x14ac:dyDescent="0.35">
      <c r="B3" s="76" t="s">
        <v>78</v>
      </c>
      <c r="C3" s="98"/>
      <c r="D3" s="114" t="s">
        <v>100</v>
      </c>
      <c r="E3" s="126" t="s">
        <v>143</v>
      </c>
      <c r="F3" s="101">
        <v>44105</v>
      </c>
      <c r="G3" s="101">
        <v>44106</v>
      </c>
      <c r="H3" s="101">
        <v>44107</v>
      </c>
    </row>
    <row r="4" spans="2:8" ht="32.25" customHeight="1" x14ac:dyDescent="0.35">
      <c r="B4" s="77" t="s">
        <v>79</v>
      </c>
      <c r="C4" s="102"/>
      <c r="D4" s="114" t="s">
        <v>100</v>
      </c>
      <c r="E4" s="104" t="s">
        <v>97</v>
      </c>
      <c r="F4" s="104" t="s">
        <v>185</v>
      </c>
      <c r="G4" s="104" t="s">
        <v>150</v>
      </c>
      <c r="H4" s="104" t="s">
        <v>187</v>
      </c>
    </row>
    <row r="5" spans="2:8" ht="32.25" customHeight="1" x14ac:dyDescent="0.35">
      <c r="B5" s="78" t="s">
        <v>80</v>
      </c>
      <c r="C5" s="102"/>
      <c r="D5" s="114" t="s">
        <v>100</v>
      </c>
      <c r="E5" s="104" t="s">
        <v>98</v>
      </c>
      <c r="F5" s="104" t="s">
        <v>186</v>
      </c>
      <c r="G5" s="104" t="s">
        <v>189</v>
      </c>
      <c r="H5" s="104" t="s">
        <v>189</v>
      </c>
    </row>
    <row r="6" spans="2:8" ht="32.25" customHeight="1" x14ac:dyDescent="0.35">
      <c r="B6" s="79" t="s">
        <v>206</v>
      </c>
      <c r="C6" s="102"/>
      <c r="D6" s="114" t="s">
        <v>101</v>
      </c>
      <c r="E6" s="104" t="s">
        <v>207</v>
      </c>
      <c r="F6" s="104">
        <v>31234567890</v>
      </c>
      <c r="G6" s="104">
        <v>51234567890</v>
      </c>
      <c r="H6" s="107">
        <v>40965</v>
      </c>
    </row>
    <row r="7" spans="2:8" ht="45.75" customHeight="1" x14ac:dyDescent="0.35">
      <c r="B7" s="80" t="s">
        <v>235</v>
      </c>
      <c r="C7" s="102"/>
      <c r="D7" s="163" t="s">
        <v>134</v>
      </c>
      <c r="E7" s="106" t="s">
        <v>135</v>
      </c>
      <c r="F7" s="104" t="s">
        <v>168</v>
      </c>
      <c r="G7" s="104"/>
      <c r="H7" s="104"/>
    </row>
    <row r="8" spans="2:8" ht="37.5" customHeight="1" x14ac:dyDescent="0.35">
      <c r="B8" s="81" t="s">
        <v>236</v>
      </c>
      <c r="C8" s="102"/>
      <c r="D8" s="103" t="s">
        <v>101</v>
      </c>
      <c r="E8" s="106" t="s">
        <v>136</v>
      </c>
      <c r="F8" s="10" t="s">
        <v>179</v>
      </c>
      <c r="G8" s="10"/>
      <c r="H8" s="10"/>
    </row>
    <row r="9" spans="2:8" ht="32.25" customHeight="1" x14ac:dyDescent="0.35">
      <c r="B9" s="81" t="s">
        <v>132</v>
      </c>
      <c r="C9" s="102"/>
      <c r="D9" s="103" t="s">
        <v>128</v>
      </c>
      <c r="E9" s="104" t="s">
        <v>129</v>
      </c>
      <c r="F9" s="104" t="s">
        <v>130</v>
      </c>
      <c r="G9" s="104" t="s">
        <v>180</v>
      </c>
      <c r="H9" s="104" t="s">
        <v>181</v>
      </c>
    </row>
    <row r="10" spans="2:8" ht="55.5" customHeight="1" x14ac:dyDescent="0.35">
      <c r="B10" s="77" t="s">
        <v>2</v>
      </c>
      <c r="C10" s="102"/>
      <c r="D10" s="114" t="s">
        <v>100</v>
      </c>
      <c r="E10" s="105" t="s">
        <v>137</v>
      </c>
      <c r="F10" s="104" t="s">
        <v>3</v>
      </c>
      <c r="G10" s="104" t="s">
        <v>4</v>
      </c>
      <c r="H10" s="104" t="s">
        <v>55</v>
      </c>
    </row>
    <row r="11" spans="2:8" ht="32.25" customHeight="1" x14ac:dyDescent="0.35">
      <c r="B11" s="82" t="s">
        <v>81</v>
      </c>
      <c r="C11" s="102"/>
      <c r="D11" s="164" t="s">
        <v>237</v>
      </c>
      <c r="E11" s="104" t="s">
        <v>106</v>
      </c>
      <c r="F11" s="104"/>
      <c r="G11" s="104" t="s">
        <v>188</v>
      </c>
      <c r="H11" s="104" t="s">
        <v>190</v>
      </c>
    </row>
    <row r="12" spans="2:8" ht="32.25" customHeight="1" x14ac:dyDescent="0.35">
      <c r="B12" s="82" t="s">
        <v>82</v>
      </c>
      <c r="C12" s="102"/>
      <c r="D12" s="103" t="s">
        <v>102</v>
      </c>
      <c r="E12" s="104" t="s">
        <v>105</v>
      </c>
      <c r="F12" s="104"/>
      <c r="G12" s="104" t="s">
        <v>189</v>
      </c>
      <c r="H12" s="104" t="s">
        <v>189</v>
      </c>
    </row>
    <row r="13" spans="2:8" ht="32.25" customHeight="1" x14ac:dyDescent="0.35">
      <c r="B13" s="83" t="s">
        <v>83</v>
      </c>
      <c r="C13" s="102"/>
      <c r="D13" s="103" t="s">
        <v>102</v>
      </c>
      <c r="E13" s="104" t="s">
        <v>104</v>
      </c>
      <c r="F13" s="104"/>
      <c r="G13" s="104">
        <v>41234567890</v>
      </c>
      <c r="H13" s="104">
        <v>31234567890</v>
      </c>
    </row>
    <row r="14" spans="2:8" ht="40.5" customHeight="1" x14ac:dyDescent="0.35">
      <c r="B14" s="83" t="s">
        <v>84</v>
      </c>
      <c r="C14" s="102"/>
      <c r="D14" s="165" t="s">
        <v>237</v>
      </c>
      <c r="E14" s="106" t="s">
        <v>107</v>
      </c>
      <c r="F14" s="104"/>
      <c r="G14" s="104" t="s">
        <v>167</v>
      </c>
      <c r="H14" s="104" t="s">
        <v>167</v>
      </c>
    </row>
    <row r="15" spans="2:8" ht="32.25" customHeight="1" x14ac:dyDescent="0.35">
      <c r="B15" s="81" t="s">
        <v>85</v>
      </c>
      <c r="C15" s="102"/>
      <c r="D15" s="103" t="s">
        <v>102</v>
      </c>
      <c r="E15" s="104" t="s">
        <v>108</v>
      </c>
      <c r="F15" s="66"/>
      <c r="G15" s="66" t="s">
        <v>191</v>
      </c>
      <c r="H15" s="66" t="s">
        <v>192</v>
      </c>
    </row>
    <row r="16" spans="2:8" ht="54.75" customHeight="1" x14ac:dyDescent="0.35">
      <c r="B16" s="84" t="s">
        <v>86</v>
      </c>
      <c r="C16" s="102"/>
      <c r="D16" s="113" t="s">
        <v>133</v>
      </c>
      <c r="E16" s="106" t="s">
        <v>149</v>
      </c>
      <c r="F16" s="104" t="s">
        <v>197</v>
      </c>
      <c r="G16" s="104" t="s">
        <v>193</v>
      </c>
      <c r="H16" s="104" t="s">
        <v>194</v>
      </c>
    </row>
    <row r="17" spans="2:8" ht="54.75" customHeight="1" x14ac:dyDescent="0.35">
      <c r="B17" s="84" t="s">
        <v>87</v>
      </c>
      <c r="C17" s="102"/>
      <c r="D17" s="113" t="s">
        <v>133</v>
      </c>
      <c r="E17" s="106" t="s">
        <v>148</v>
      </c>
      <c r="F17" s="104" t="s">
        <v>198</v>
      </c>
      <c r="G17" s="104" t="s">
        <v>195</v>
      </c>
      <c r="H17" s="104" t="s">
        <v>196</v>
      </c>
    </row>
    <row r="18" spans="2:8" ht="54.75" customHeight="1" x14ac:dyDescent="0.35">
      <c r="B18" s="85" t="s">
        <v>88</v>
      </c>
      <c r="C18" s="102"/>
      <c r="D18" s="113" t="s">
        <v>133</v>
      </c>
      <c r="E18" s="106" t="s">
        <v>147</v>
      </c>
      <c r="F18" s="104" t="s">
        <v>201</v>
      </c>
      <c r="G18" s="104" t="s">
        <v>199</v>
      </c>
      <c r="H18" s="104" t="s">
        <v>200</v>
      </c>
    </row>
    <row r="19" spans="2:8" ht="32.25" customHeight="1" x14ac:dyDescent="0.35">
      <c r="B19" s="86" t="s">
        <v>5</v>
      </c>
      <c r="C19" s="102"/>
      <c r="D19" s="103" t="s">
        <v>103</v>
      </c>
      <c r="E19" s="104" t="s">
        <v>109</v>
      </c>
      <c r="F19" s="104" t="s">
        <v>110</v>
      </c>
      <c r="G19" s="104" t="s">
        <v>110</v>
      </c>
      <c r="H19" s="104" t="s">
        <v>110</v>
      </c>
    </row>
    <row r="20" spans="2:8" ht="48" customHeight="1" x14ac:dyDescent="0.35">
      <c r="B20" s="133" t="s">
        <v>172</v>
      </c>
      <c r="C20" s="102"/>
      <c r="D20" s="114" t="s">
        <v>100</v>
      </c>
      <c r="E20" s="106" t="s">
        <v>205</v>
      </c>
      <c r="F20" s="107">
        <v>43831</v>
      </c>
      <c r="G20" s="107">
        <v>43832</v>
      </c>
      <c r="H20" s="107">
        <v>43833</v>
      </c>
    </row>
    <row r="21" spans="2:8" ht="32.25" customHeight="1" x14ac:dyDescent="0.35">
      <c r="B21" s="87" t="s">
        <v>175</v>
      </c>
      <c r="C21" s="102"/>
      <c r="D21" s="99" t="s">
        <v>111</v>
      </c>
      <c r="E21" s="106" t="s">
        <v>203</v>
      </c>
      <c r="F21" s="107">
        <v>43832</v>
      </c>
      <c r="G21" s="107">
        <v>43833</v>
      </c>
      <c r="H21" s="107">
        <v>43834</v>
      </c>
    </row>
    <row r="22" spans="2:8" ht="32.25" customHeight="1" x14ac:dyDescent="0.35">
      <c r="B22" s="88" t="s">
        <v>89</v>
      </c>
      <c r="C22" s="102"/>
      <c r="D22" s="99" t="s">
        <v>111</v>
      </c>
      <c r="E22" s="106" t="s">
        <v>204</v>
      </c>
      <c r="F22" s="107">
        <v>43845</v>
      </c>
      <c r="G22" s="107">
        <v>43846</v>
      </c>
      <c r="H22" s="107">
        <v>43847</v>
      </c>
    </row>
    <row r="23" spans="2:8" ht="54.75" customHeight="1" x14ac:dyDescent="0.35">
      <c r="B23" s="89" t="s">
        <v>90</v>
      </c>
      <c r="C23" s="102"/>
      <c r="D23" s="166" t="s">
        <v>101</v>
      </c>
      <c r="E23" s="106" t="s">
        <v>144</v>
      </c>
      <c r="F23" s="104" t="s">
        <v>155</v>
      </c>
      <c r="G23" s="104" t="s">
        <v>155</v>
      </c>
      <c r="H23" s="104" t="s">
        <v>155</v>
      </c>
    </row>
    <row r="24" spans="2:8" ht="54.75" customHeight="1" x14ac:dyDescent="0.35">
      <c r="B24" s="85" t="s">
        <v>91</v>
      </c>
      <c r="C24" s="102"/>
      <c r="D24" s="166" t="s">
        <v>101</v>
      </c>
      <c r="E24" s="106" t="s">
        <v>145</v>
      </c>
      <c r="F24" s="104" t="s">
        <v>169</v>
      </c>
      <c r="G24" s="104" t="s">
        <v>169</v>
      </c>
      <c r="H24" s="104" t="s">
        <v>169</v>
      </c>
    </row>
    <row r="25" spans="2:8" ht="54.75" customHeight="1" x14ac:dyDescent="0.35">
      <c r="B25" s="90" t="s">
        <v>92</v>
      </c>
      <c r="C25" s="108"/>
      <c r="D25" s="167" t="s">
        <v>101</v>
      </c>
      <c r="E25" s="127" t="s">
        <v>146</v>
      </c>
      <c r="F25" s="109">
        <v>40101010101</v>
      </c>
      <c r="G25" s="109">
        <v>40101010101</v>
      </c>
      <c r="H25" s="109">
        <v>40101010101</v>
      </c>
    </row>
  </sheetData>
  <sheetProtection sheet="1" objects="1" scenarios="1" selectLockedCells="1" selectUnlockedCells="1"/>
  <conditionalFormatting sqref="B10 B3:B5 B21:B22">
    <cfRule type="expression" dxfId="89" priority="17">
      <formula>AND($AG3=TRUE, B3="")</formula>
    </cfRule>
  </conditionalFormatting>
  <conditionalFormatting sqref="B11:B15">
    <cfRule type="expression" dxfId="88" priority="7">
      <formula>AND($AH11=TRUE, B11="")</formula>
    </cfRule>
    <cfRule type="expression" dxfId="87" priority="15">
      <formula>$I11="Lähikontaktne"</formula>
    </cfRule>
  </conditionalFormatting>
  <conditionalFormatting sqref="B14">
    <cfRule type="expression" dxfId="86" priority="5">
      <formula>AND($AH14=TRUE, B14="")</formula>
    </cfRule>
    <cfRule type="notContainsBlanks" dxfId="85" priority="14" stopIfTrue="1">
      <formula>LEN(TRIM(B14))&gt;0</formula>
    </cfRule>
  </conditionalFormatting>
  <conditionalFormatting sqref="B6 B23:B25 B16:B18">
    <cfRule type="expression" dxfId="84" priority="16">
      <formula>AND($AG6=TRUE, B6="")</formula>
    </cfRule>
  </conditionalFormatting>
  <conditionalFormatting sqref="B7">
    <cfRule type="expression" dxfId="83" priority="13">
      <formula>AND($AG7=TRUE, $G7="", $M7="")</formula>
    </cfRule>
  </conditionalFormatting>
  <conditionalFormatting sqref="B2">
    <cfRule type="cellIs" dxfId="82" priority="9" stopIfTrue="1" operator="equal">
      <formula>"Puudulik"</formula>
    </cfRule>
    <cfRule type="cellIs" dxfId="81" priority="10" stopIfTrue="1" operator="equal">
      <formula>#REF!</formula>
    </cfRule>
    <cfRule type="cellIs" dxfId="80" priority="11" stopIfTrue="1" operator="equal">
      <formula>#REF!</formula>
    </cfRule>
    <cfRule type="notContainsBlanks" dxfId="79" priority="12" stopIfTrue="1">
      <formula>LEN(TRIM(B2))&gt;0</formula>
    </cfRule>
  </conditionalFormatting>
  <conditionalFormatting sqref="B6 B13 B25">
    <cfRule type="expression" dxfId="78" priority="8" stopIfTrue="1">
      <formula>AND(B6&lt;&gt;"",OR(NOT(ISNUMBER(B6)), B6 &gt; 63000000000, B6 &lt; 30000000000))</formula>
    </cfRule>
  </conditionalFormatting>
  <conditionalFormatting sqref="B7 B14">
    <cfRule type="expression" dxfId="77" priority="3" stopIfTrue="1">
      <formula>AND(B7&lt;&gt;"", OR(NOT(ISNUMBER(B7)), B7 &lt; 10000, B7 &gt; 99999999))</formula>
    </cfRule>
  </conditionalFormatting>
  <conditionalFormatting sqref="B3 B21:B22">
    <cfRule type="expression" dxfId="76" priority="6">
      <formula>AND(B3&lt;&gt;"", OR(ISERROR(DATEVALUE(TEXT(B3,"dd.mm.yyyy"))), B3 &lt; TODAY()-15, B3 &gt; TODAY() + 16))</formula>
    </cfRule>
  </conditionalFormatting>
  <conditionalFormatting sqref="B22">
    <cfRule type="expression" dxfId="75" priority="4">
      <formula>AND(A22&lt;&gt;"", B22&lt;&gt;"", B22&lt;=A22)</formula>
    </cfRule>
  </conditionalFormatting>
  <conditionalFormatting sqref="B20">
    <cfRule type="expression" dxfId="74" priority="2">
      <formula>AND($AG20=TRUE, B20="")</formula>
    </cfRule>
  </conditionalFormatting>
  <conditionalFormatting sqref="B20">
    <cfRule type="expression" dxfId="73" priority="1">
      <formula>AND(B20&lt;&gt;"", OR(ISERROR(DATEVALUE(TEXT(B20,"dd.mm.yyyy"))), B20 &lt; TODAY()-15, B20 &gt; TODAY() + 16))</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151"/>
  <sheetViews>
    <sheetView showGridLines="0" showRowColHeaders="0" zoomScale="110" zoomScaleNormal="110" workbookViewId="0">
      <pane xSplit="4" ySplit="1" topLeftCell="E2" activePane="bottomRight" state="frozen"/>
      <selection pane="topRight" activeCell="E1" sqref="E1"/>
      <selection pane="bottomLeft" activeCell="A2" sqref="A2"/>
      <selection pane="bottomRight" activeCell="A3" sqref="A3"/>
    </sheetView>
  </sheetViews>
  <sheetFormatPr defaultRowHeight="14.5" x14ac:dyDescent="0.35"/>
  <cols>
    <col min="1" max="1" width="16.90625" style="2" customWidth="1"/>
    <col min="2" max="2" width="12.90625" style="29" bestFit="1" customWidth="1"/>
    <col min="3" max="3" width="21.54296875" style="30" customWidth="1"/>
    <col min="4" max="4" width="21.54296875" style="31" customWidth="1"/>
    <col min="5" max="5" width="15.36328125" style="32" customWidth="1"/>
    <col min="6" max="6" width="19.6328125" style="33" customWidth="1"/>
    <col min="7" max="7" width="24.36328125" style="31" customWidth="1"/>
    <col min="8" max="8" width="24.36328125" style="110" customWidth="1"/>
    <col min="9" max="9" width="18" style="30" customWidth="1"/>
    <col min="10" max="11" width="19.90625" style="31" customWidth="1"/>
    <col min="12" max="12" width="15.36328125" style="33" customWidth="1"/>
    <col min="13" max="13" width="20.6328125" style="33" customWidth="1"/>
    <col min="14" max="14" width="24.36328125" style="34" customWidth="1"/>
    <col min="15" max="15" width="30.90625" style="43" customWidth="1"/>
    <col min="16" max="16" width="31.90625" style="43" bestFit="1" customWidth="1"/>
    <col min="17" max="17" width="32.6328125" style="31" bestFit="1" customWidth="1"/>
    <col min="18" max="18" width="24.36328125" style="37" bestFit="1" customWidth="1"/>
    <col min="19" max="20" width="22.08984375" style="38" bestFit="1" customWidth="1"/>
    <col min="21" max="21" width="15.90625" style="39" bestFit="1" customWidth="1"/>
    <col min="22" max="22" width="20.453125" style="42" bestFit="1" customWidth="1"/>
    <col min="23" max="23" width="21.54296875" style="31" bestFit="1" customWidth="1"/>
    <col min="24" max="24" width="15.36328125" style="41" customWidth="1"/>
    <col min="25" max="25" width="3.6328125" hidden="1" customWidth="1"/>
    <col min="26" max="32" width="27.6328125" style="3" hidden="1" customWidth="1"/>
    <col min="33" max="34" width="9.08984375" hidden="1" customWidth="1"/>
    <col min="35" max="40" width="9.08984375" style="6" hidden="1" customWidth="1"/>
    <col min="41" max="41" width="9.08984375" customWidth="1"/>
  </cols>
  <sheetData>
    <row r="1" spans="1:41" s="1" customFormat="1" ht="62" x14ac:dyDescent="0.35">
      <c r="A1" s="2" t="s">
        <v>23</v>
      </c>
      <c r="B1" s="44" t="s">
        <v>25</v>
      </c>
      <c r="C1" s="45" t="s">
        <v>10</v>
      </c>
      <c r="D1" s="46" t="s">
        <v>11</v>
      </c>
      <c r="E1" s="47" t="s">
        <v>12</v>
      </c>
      <c r="F1" s="48" t="s">
        <v>13</v>
      </c>
      <c r="G1" s="50" t="s">
        <v>14</v>
      </c>
      <c r="H1" s="112" t="s">
        <v>131</v>
      </c>
      <c r="I1" s="45" t="s">
        <v>9</v>
      </c>
      <c r="J1" s="50" t="s">
        <v>56</v>
      </c>
      <c r="K1" s="50" t="s">
        <v>57</v>
      </c>
      <c r="L1" s="51" t="s">
        <v>52</v>
      </c>
      <c r="M1" s="51" t="s">
        <v>58</v>
      </c>
      <c r="N1" s="49" t="s">
        <v>59</v>
      </c>
      <c r="O1" s="52" t="s">
        <v>15</v>
      </c>
      <c r="P1" s="52" t="s">
        <v>68</v>
      </c>
      <c r="Q1" s="53" t="s">
        <v>16</v>
      </c>
      <c r="R1" s="54" t="s">
        <v>17</v>
      </c>
      <c r="S1" s="132" t="s">
        <v>172</v>
      </c>
      <c r="T1" s="55" t="s">
        <v>175</v>
      </c>
      <c r="U1" s="56" t="s">
        <v>18</v>
      </c>
      <c r="V1" s="57" t="s">
        <v>19</v>
      </c>
      <c r="W1" s="53" t="s">
        <v>20</v>
      </c>
      <c r="X1" s="58" t="s">
        <v>51</v>
      </c>
      <c r="Y1" s="2"/>
      <c r="Z1" s="75" t="s">
        <v>70</v>
      </c>
      <c r="AA1" s="75" t="s">
        <v>71</v>
      </c>
      <c r="AB1" s="75" t="s">
        <v>72</v>
      </c>
      <c r="AC1" s="75" t="s">
        <v>127</v>
      </c>
      <c r="AD1" s="75" t="s">
        <v>69</v>
      </c>
      <c r="AE1" s="75" t="s">
        <v>76</v>
      </c>
      <c r="AF1" s="75" t="s">
        <v>77</v>
      </c>
      <c r="AG1" s="18"/>
      <c r="AH1" s="18"/>
      <c r="AI1" s="4" t="s">
        <v>7</v>
      </c>
      <c r="AJ1" s="4" t="s">
        <v>140</v>
      </c>
      <c r="AK1" s="4" t="s">
        <v>8</v>
      </c>
      <c r="AL1" s="5" t="s">
        <v>21</v>
      </c>
      <c r="AM1" s="5" t="s">
        <v>24</v>
      </c>
      <c r="AN1" s="5" t="s">
        <v>22</v>
      </c>
    </row>
    <row r="2" spans="1:41" x14ac:dyDescent="0.35">
      <c r="A2" s="2" t="str">
        <f ca="1">IF(AI2,IF(AL2&lt;&gt;"", AL2, IF(AN2, AN$1, IF(AM2, AM$1, "Puudulik"))),"")</f>
        <v>Korras</v>
      </c>
      <c r="B2" s="29">
        <f ca="1">TODAY()</f>
        <v>44484</v>
      </c>
      <c r="C2" s="30" t="s">
        <v>141</v>
      </c>
      <c r="D2" s="31" t="s">
        <v>3</v>
      </c>
      <c r="E2" s="32">
        <v>31234567890</v>
      </c>
      <c r="F2" s="33">
        <v>5123123</v>
      </c>
      <c r="G2" s="31" t="s">
        <v>142</v>
      </c>
      <c r="H2" s="110" t="s">
        <v>211</v>
      </c>
      <c r="I2" s="30" t="s">
        <v>3</v>
      </c>
      <c r="O2" s="35" t="s">
        <v>208</v>
      </c>
      <c r="P2" s="35" t="s">
        <v>210</v>
      </c>
      <c r="Q2" s="36"/>
      <c r="R2" s="37" t="s">
        <v>113</v>
      </c>
      <c r="S2" s="38">
        <f ca="1">TODAY()-3</f>
        <v>44481</v>
      </c>
      <c r="T2" s="38">
        <f ca="1">S2+1</f>
        <v>44482</v>
      </c>
      <c r="U2" s="39">
        <f ca="1">S2+14</f>
        <v>44495</v>
      </c>
      <c r="V2" s="40" t="s">
        <v>156</v>
      </c>
      <c r="W2" s="36" t="s">
        <v>157</v>
      </c>
      <c r="X2" s="41">
        <v>30101010101</v>
      </c>
      <c r="Z2" s="3" t="str">
        <f>IF(AND($AJ2, AndmeteEsitajaNimi&lt;&gt;Kontroll!$Z$3), AndmeteEsitajaNimi, "")</f>
        <v/>
      </c>
      <c r="AA2" s="3" t="str">
        <f>IF(AND($AJ2, AndmeteEsitajaEpost&lt;&gt;Kontroll!$AA$3), AndmeteEsitajaEpost, "")</f>
        <v/>
      </c>
      <c r="AB2" s="3" t="str">
        <f>IF(AND($AJ2, AndmeteEsitajaTelefon&lt;&gt;Kontroll!$AB$3), AndmeteEsitajaTelefon, "")</f>
        <v/>
      </c>
      <c r="AC2" s="3" t="str">
        <f>IF(AND($AJ2, TerviseametiRegioon&lt;&gt;Kontroll!$AC$3), TerviseametiRegioon, "")</f>
        <v/>
      </c>
      <c r="AD2" s="3" t="str">
        <f>IF(AND($AJ2, TerviseametiInspektor&lt;&gt;Kontroll!$AD$3), TerviseametiInspektor, "")</f>
        <v/>
      </c>
      <c r="AE2" s="3" t="str">
        <f>IF(AND($AJ2, TerviseametiInspektoriIsikukood&lt;&gt;Kontroll!$AE$3), TerviseametiInspektoriIsikukood, "")</f>
        <v/>
      </c>
      <c r="AF2" s="3" t="str">
        <f>IF(AND($AJ2, TerviseametiInspektoriEpost&lt;&gt;Kontroll!$AF$3), TerviseametiInspektoriEpost, "")</f>
        <v xml:space="preserve"> eesnimi.perekonnanimi@terviseamet.ee</v>
      </c>
      <c r="AI2" s="6" t="b">
        <f ca="1">IFERROR(SUMPRODUCT(--($B2:$X2&lt;&gt;""))&lt;&gt;SUMPRODUCT(--(Kontroll!$B$2:$X$2&lt;&gt;"")),TRUE)</f>
        <v>1</v>
      </c>
      <c r="AJ2" s="6" t="b">
        <f>IFERROR(SUMPRODUCT(--($C2:$N2&lt;&gt;""))&lt;&gt;SUMPRODUCT(--(Kontroll!$C$2:$N$2&lt;&gt;"")),TRUE)</f>
        <v>1</v>
      </c>
      <c r="AK2" s="6" t="b">
        <f ca="1">IFERROR(AND(AI2,OR(SUMPRODUCT(--($J2:$N2&lt;&gt;""))&lt;&gt;0,AND($I2&lt;&gt;"Lähikontaktne",$I2&lt;&gt;""))),FALSE)</f>
        <v>0</v>
      </c>
      <c r="AL2" s="6" t="str">
        <f ca="1">IFERROR(IF(AND(T2&lt;&gt;"",U2&lt;&gt;"",U2&lt;=T2),"Isolatsiooni kp viga",""),"Isolatsiooni kp viga")</f>
        <v/>
      </c>
      <c r="AM2" s="6" t="b">
        <f ca="1">IF(AI2, IFERROR(AND(B2&lt;&gt;"", C2&lt;&gt;"", D2&lt;&gt;"", OR(F2&lt;&gt;"", M2&lt;&gt;""), I2&lt;&gt;"", T2&lt;&gt;"", U2&lt;&gt;""),FALSE), "")</f>
        <v>1</v>
      </c>
      <c r="AN2" s="6" t="b">
        <f ca="1">IF(AI2, IFERROR(AND(AM2, E2&lt;&gt;"", O2&lt;&gt;"", V2&lt;&gt;"", W2&lt;&gt;"", X2&lt;&gt;""),FALSE), "")</f>
        <v>1</v>
      </c>
      <c r="AO2" s="1"/>
    </row>
    <row r="3" spans="1:41" x14ac:dyDescent="0.35">
      <c r="A3" s="2" t="str">
        <f t="shared" ref="A3:A66" ca="1" si="0">IF(AI3,IF(AL3&lt;&gt;"", AL3, IF(AN3, AN$1, IF(AM3, AM$1, "Puudulik"))),"")</f>
        <v>Korras</v>
      </c>
      <c r="B3" s="29">
        <f t="shared" ref="B3:B9" ca="1" si="1">TODAY()</f>
        <v>44484</v>
      </c>
      <c r="C3" s="30" t="s">
        <v>150</v>
      </c>
      <c r="D3" s="31" t="s">
        <v>3</v>
      </c>
      <c r="E3" s="32">
        <v>51010100000</v>
      </c>
      <c r="I3" s="30" t="s">
        <v>4</v>
      </c>
      <c r="J3" s="31" t="s">
        <v>153</v>
      </c>
      <c r="K3" s="31" t="s">
        <v>3</v>
      </c>
      <c r="L3" s="33">
        <v>30101010101</v>
      </c>
      <c r="M3" s="33">
        <v>5123123</v>
      </c>
      <c r="N3" s="34" t="s">
        <v>154</v>
      </c>
      <c r="O3" s="35" t="s">
        <v>116</v>
      </c>
      <c r="P3" s="35" t="s">
        <v>209</v>
      </c>
      <c r="Q3" s="36" t="s">
        <v>117</v>
      </c>
      <c r="R3" s="37" t="s">
        <v>113</v>
      </c>
      <c r="S3" s="38">
        <f ca="1">TODAY()-2</f>
        <v>44482</v>
      </c>
      <c r="T3" s="38">
        <f t="shared" ref="T3:T9" ca="1" si="2">S3+1</f>
        <v>44483</v>
      </c>
      <c r="U3" s="39">
        <f t="shared" ref="U3:U9" ca="1" si="3">S3+14</f>
        <v>44496</v>
      </c>
      <c r="V3" s="40" t="s">
        <v>114</v>
      </c>
      <c r="W3" s="36" t="s">
        <v>115</v>
      </c>
      <c r="X3" s="41">
        <v>30101010101</v>
      </c>
      <c r="Z3" s="3" t="str">
        <f>IF(AND($AJ3, AndmeteEsitajaNimi&lt;&gt;Kontroll!$Z$3), AndmeteEsitajaNimi, "")</f>
        <v/>
      </c>
      <c r="AA3" s="3" t="str">
        <f>IF(AND($AJ3, AndmeteEsitajaEpost&lt;&gt;Kontroll!$AA$3), AndmeteEsitajaEpost, "")</f>
        <v/>
      </c>
      <c r="AB3" s="3" t="str">
        <f>IF(AND($AJ3, AndmeteEsitajaTelefon&lt;&gt;Kontroll!$AB$3), AndmeteEsitajaTelefon, "")</f>
        <v/>
      </c>
      <c r="AC3" s="3" t="str">
        <f>IF(AND($AJ3, TerviseametiRegioon&lt;&gt;Kontroll!$AC$3), TerviseametiRegioon, "")</f>
        <v/>
      </c>
      <c r="AD3" s="3" t="str">
        <f>IF(AND($AJ3, TerviseametiInspektor&lt;&gt;Kontroll!$AD$3), TerviseametiInspektor, "")</f>
        <v/>
      </c>
      <c r="AE3" s="3" t="str">
        <f>IF(AND($AJ3, TerviseametiInspektoriIsikukood&lt;&gt;Kontroll!$AE$3), TerviseametiInspektoriIsikukood, "")</f>
        <v/>
      </c>
      <c r="AF3" s="3" t="str">
        <f>IF(AND($AJ3, TerviseametiInspektoriEpost&lt;&gt;Kontroll!$AF$3), TerviseametiInspektoriEpost, "")</f>
        <v xml:space="preserve"> eesnimi.perekonnanimi@terviseamet.ee</v>
      </c>
      <c r="AI3" s="6" t="b">
        <f ca="1">IFERROR(SUMPRODUCT(--($B3:$X3&lt;&gt;""))&lt;&gt;SUMPRODUCT(--(Kontroll!$B$2:$X$2&lt;&gt;"")),TRUE)</f>
        <v>1</v>
      </c>
      <c r="AJ3" s="6" t="b">
        <f>IFERROR(SUMPRODUCT(--($C3:$N3&lt;&gt;""))&lt;&gt;SUMPRODUCT(--(Kontroll!$C$2:$N$2&lt;&gt;"")),TRUE)</f>
        <v>1</v>
      </c>
      <c r="AK3" s="6" t="b">
        <f t="shared" ref="AK3:AK66" ca="1" si="4">IFERROR(AND(AI3,OR(SUMPRODUCT(--($J3:$N3&lt;&gt;""))&lt;&gt;0,AND($I3&lt;&gt;"Lähikontaktne",$I3&lt;&gt;""))),FALSE)</f>
        <v>1</v>
      </c>
      <c r="AL3" s="6" t="str">
        <f t="shared" ref="AL3:AL66" ca="1" si="5">IFERROR(IF(AND(T3&lt;&gt;"",U3&lt;&gt;"",U3&lt;=T3),"Isolatsiooni kp viga",""),"Isolatsiooni kp viga")</f>
        <v/>
      </c>
      <c r="AM3" s="6" t="b">
        <f t="shared" ref="AM3:AM66" ca="1" si="6">IF(AI3, IFERROR(AND(B3&lt;&gt;"", C3&lt;&gt;"", D3&lt;&gt;"", OR(F3&lt;&gt;"", M3&lt;&gt;""), I3&lt;&gt;"", T3&lt;&gt;"", U3&lt;&gt;""),FALSE), "")</f>
        <v>1</v>
      </c>
      <c r="AN3" s="6" t="b">
        <f t="shared" ref="AN3:AN66" ca="1" si="7">IF(AI3, IFERROR(AND(AM3, E3&lt;&gt;"", O3&lt;&gt;"", V3&lt;&gt;"", W3&lt;&gt;"", X3&lt;&gt;""),FALSE), "")</f>
        <v>1</v>
      </c>
      <c r="AO3" s="1"/>
    </row>
    <row r="4" spans="1:41" x14ac:dyDescent="0.35">
      <c r="A4" s="2" t="str">
        <f t="shared" ca="1" si="0"/>
        <v>Sobib</v>
      </c>
      <c r="B4" s="29">
        <f t="shared" ca="1" si="1"/>
        <v>44484</v>
      </c>
      <c r="C4" s="30" t="s">
        <v>151</v>
      </c>
      <c r="D4" s="31" t="s">
        <v>152</v>
      </c>
      <c r="E4" s="32">
        <v>31234567890</v>
      </c>
      <c r="F4" s="33">
        <v>5123123</v>
      </c>
      <c r="G4" s="129" t="s">
        <v>166</v>
      </c>
      <c r="I4" s="30" t="s">
        <v>3</v>
      </c>
      <c r="O4" s="35" t="s">
        <v>208</v>
      </c>
      <c r="P4" s="35" t="s">
        <v>210</v>
      </c>
      <c r="Q4" s="36"/>
      <c r="R4" s="37" t="s">
        <v>113</v>
      </c>
      <c r="S4" s="38">
        <f ca="1">TODAY()-4</f>
        <v>44480</v>
      </c>
      <c r="T4" s="38">
        <f t="shared" ca="1" si="2"/>
        <v>44481</v>
      </c>
      <c r="U4" s="39">
        <f t="shared" ca="1" si="3"/>
        <v>44494</v>
      </c>
      <c r="V4" s="40"/>
      <c r="W4" s="36"/>
      <c r="Z4" s="3" t="str">
        <f>IF(AND($AJ4, AndmeteEsitajaNimi&lt;&gt;Kontroll!$Z$3), AndmeteEsitajaNimi, "")</f>
        <v/>
      </c>
      <c r="AA4" s="3" t="str">
        <f>IF(AND($AJ4, AndmeteEsitajaEpost&lt;&gt;Kontroll!$AA$3), AndmeteEsitajaEpost, "")</f>
        <v/>
      </c>
      <c r="AB4" s="3" t="str">
        <f>IF(AND($AJ4, AndmeteEsitajaTelefon&lt;&gt;Kontroll!$AB$3), AndmeteEsitajaTelefon, "")</f>
        <v/>
      </c>
      <c r="AC4" s="3" t="str">
        <f>IF(AND($AJ4, TerviseametiRegioon&lt;&gt;Kontroll!$AC$3), TerviseametiRegioon, "")</f>
        <v/>
      </c>
      <c r="AD4" s="3" t="str">
        <f>IF(AND($AJ4, TerviseametiInspektor&lt;&gt;Kontroll!$AD$3), TerviseametiInspektor, "")</f>
        <v/>
      </c>
      <c r="AE4" s="3" t="str">
        <f>IF(AND($AJ4, TerviseametiInspektoriIsikukood&lt;&gt;Kontroll!$AE$3), TerviseametiInspektoriIsikukood, "")</f>
        <v/>
      </c>
      <c r="AF4" s="3" t="str">
        <f>IF(AND($AJ4, TerviseametiInspektoriEpost&lt;&gt;Kontroll!$AF$3), TerviseametiInspektoriEpost, "")</f>
        <v xml:space="preserve"> eesnimi.perekonnanimi@terviseamet.ee</v>
      </c>
      <c r="AI4" s="6" t="b">
        <f ca="1">IFERROR(SUMPRODUCT(--($B4:$X4&lt;&gt;""))&lt;&gt;SUMPRODUCT(--(Kontroll!$B$2:$X$2&lt;&gt;"")),TRUE)</f>
        <v>1</v>
      </c>
      <c r="AJ4" s="6" t="b">
        <f>IFERROR(SUMPRODUCT(--($C4:$N4&lt;&gt;""))&lt;&gt;SUMPRODUCT(--(Kontroll!$C$2:$N$2&lt;&gt;"")),TRUE)</f>
        <v>1</v>
      </c>
      <c r="AK4" s="6" t="b">
        <f t="shared" ca="1" si="4"/>
        <v>0</v>
      </c>
      <c r="AL4" s="6" t="str">
        <f t="shared" ca="1" si="5"/>
        <v/>
      </c>
      <c r="AM4" s="6" t="b">
        <f t="shared" ca="1" si="6"/>
        <v>1</v>
      </c>
      <c r="AN4" s="6" t="b">
        <f t="shared" ca="1" si="7"/>
        <v>0</v>
      </c>
      <c r="AO4" s="1"/>
    </row>
    <row r="5" spans="1:41" x14ac:dyDescent="0.35">
      <c r="A5" s="2" t="str">
        <f t="shared" ca="1" si="0"/>
        <v>Puudulik</v>
      </c>
      <c r="B5" s="29">
        <f t="shared" ca="1" si="1"/>
        <v>44484</v>
      </c>
      <c r="C5" s="30" t="s">
        <v>118</v>
      </c>
      <c r="E5" s="32">
        <v>3121</v>
      </c>
      <c r="F5" s="33">
        <v>121</v>
      </c>
      <c r="G5" s="31" t="s">
        <v>119</v>
      </c>
      <c r="I5" s="30" t="s">
        <v>3</v>
      </c>
      <c r="O5" s="35" t="s">
        <v>208</v>
      </c>
      <c r="P5" s="35" t="s">
        <v>210</v>
      </c>
      <c r="Q5" s="36"/>
      <c r="R5" s="37" t="s">
        <v>113</v>
      </c>
      <c r="S5" s="38">
        <f ca="1">TODAY()-5</f>
        <v>44479</v>
      </c>
      <c r="T5" s="38">
        <f t="shared" ca="1" si="2"/>
        <v>44480</v>
      </c>
      <c r="U5" s="39">
        <f t="shared" ca="1" si="3"/>
        <v>44493</v>
      </c>
      <c r="V5" s="40" t="s">
        <v>158</v>
      </c>
      <c r="W5" s="36" t="s">
        <v>159</v>
      </c>
      <c r="X5" s="41">
        <v>30101010101</v>
      </c>
      <c r="Z5" s="3" t="str">
        <f>IF(AND($AJ5, AndmeteEsitajaNimi&lt;&gt;Kontroll!$Z$3), AndmeteEsitajaNimi, "")</f>
        <v/>
      </c>
      <c r="AA5" s="3" t="str">
        <f>IF(AND($AJ5, AndmeteEsitajaEpost&lt;&gt;Kontroll!$AA$3), AndmeteEsitajaEpost, "")</f>
        <v/>
      </c>
      <c r="AB5" s="3" t="str">
        <f>IF(AND($AJ5, AndmeteEsitajaTelefon&lt;&gt;Kontroll!$AB$3), AndmeteEsitajaTelefon, "")</f>
        <v/>
      </c>
      <c r="AC5" s="3" t="str">
        <f>IF(AND($AJ5, TerviseametiRegioon&lt;&gt;Kontroll!$AC$3), TerviseametiRegioon, "")</f>
        <v/>
      </c>
      <c r="AD5" s="3" t="str">
        <f>IF(AND($AJ5, TerviseametiInspektor&lt;&gt;Kontroll!$AD$3), TerviseametiInspektor, "")</f>
        <v/>
      </c>
      <c r="AE5" s="3" t="str">
        <f>IF(AND($AJ5, TerviseametiInspektoriIsikukood&lt;&gt;Kontroll!$AE$3), TerviseametiInspektoriIsikukood, "")</f>
        <v/>
      </c>
      <c r="AF5" s="3" t="str">
        <f>IF(AND($AJ5, TerviseametiInspektoriEpost&lt;&gt;Kontroll!$AF$3), TerviseametiInspektoriEpost, "")</f>
        <v xml:space="preserve"> eesnimi.perekonnanimi@terviseamet.ee</v>
      </c>
      <c r="AI5" s="6" t="b">
        <f ca="1">IFERROR(SUMPRODUCT(--($B5:$X5&lt;&gt;""))&lt;&gt;SUMPRODUCT(--(Kontroll!$B$2:$X$2&lt;&gt;"")),TRUE)</f>
        <v>1</v>
      </c>
      <c r="AJ5" s="6" t="b">
        <f>IFERROR(SUMPRODUCT(--($C5:$N5&lt;&gt;""))&lt;&gt;SUMPRODUCT(--(Kontroll!$C$2:$N$2&lt;&gt;"")),TRUE)</f>
        <v>1</v>
      </c>
      <c r="AK5" s="6" t="b">
        <f t="shared" ca="1" si="4"/>
        <v>0</v>
      </c>
      <c r="AL5" s="6" t="str">
        <f t="shared" ca="1" si="5"/>
        <v/>
      </c>
      <c r="AM5" s="6" t="b">
        <f t="shared" ca="1" si="6"/>
        <v>0</v>
      </c>
      <c r="AN5" s="6" t="b">
        <f t="shared" ca="1" si="7"/>
        <v>0</v>
      </c>
      <c r="AO5" s="1"/>
    </row>
    <row r="6" spans="1:41" x14ac:dyDescent="0.35">
      <c r="A6" s="2" t="str">
        <f t="shared" ca="1" si="0"/>
        <v>Puudulik</v>
      </c>
      <c r="B6" s="29">
        <f t="shared" ca="1" si="1"/>
        <v>44484</v>
      </c>
      <c r="C6" s="30" t="s">
        <v>160</v>
      </c>
      <c r="D6" s="31" t="s">
        <v>161</v>
      </c>
      <c r="E6" s="32">
        <v>31234567890</v>
      </c>
      <c r="F6" s="33" t="s">
        <v>120</v>
      </c>
      <c r="I6" s="30" t="s">
        <v>3</v>
      </c>
      <c r="O6" s="35" t="str">
        <f>IF(AND($AJ6, AsutuseNimi&lt;&gt;Kontroll!$O$3), AsutuseNimi, "")</f>
        <v/>
      </c>
      <c r="P6" s="35" t="str">
        <f>IF(AND($AJ6, AsutuseAadress&lt;&gt;Kontroll!$P$3), AsutuseAadress, "")</f>
        <v/>
      </c>
      <c r="Q6" s="36" t="str">
        <f>IF(AND($AJ6, AsutuseRyhm&lt;&gt;Kontroll!$Q$3), AsutuseRyhm, "")</f>
        <v/>
      </c>
      <c r="V6" s="40" t="s">
        <v>1</v>
      </c>
      <c r="W6" s="36" t="s">
        <v>115</v>
      </c>
      <c r="X6" s="41">
        <v>30101010102</v>
      </c>
      <c r="Z6" s="3" t="str">
        <f>IF(AND($AJ6, AndmeteEsitajaNimi&lt;&gt;Kontroll!$Z$3), AndmeteEsitajaNimi, "")</f>
        <v/>
      </c>
      <c r="AA6" s="3" t="str">
        <f>IF(AND($AJ6, AndmeteEsitajaEpost&lt;&gt;Kontroll!$AA$3), AndmeteEsitajaEpost, "")</f>
        <v/>
      </c>
      <c r="AB6" s="3" t="str">
        <f>IF(AND($AJ6, AndmeteEsitajaTelefon&lt;&gt;Kontroll!$AB$3), AndmeteEsitajaTelefon, "")</f>
        <v/>
      </c>
      <c r="AC6" s="3" t="str">
        <f>IF(AND($AJ6, TerviseametiRegioon&lt;&gt;Kontroll!$AC$3), TerviseametiRegioon, "")</f>
        <v/>
      </c>
      <c r="AD6" s="3" t="str">
        <f>IF(AND($AJ6, TerviseametiInspektor&lt;&gt;Kontroll!$AD$3), TerviseametiInspektor, "")</f>
        <v/>
      </c>
      <c r="AE6" s="3" t="str">
        <f>IF(AND($AJ6, TerviseametiInspektoriIsikukood&lt;&gt;Kontroll!$AE$3), TerviseametiInspektoriIsikukood, "")</f>
        <v/>
      </c>
      <c r="AF6" s="3" t="str">
        <f>IF(AND($AJ6, TerviseametiInspektoriEpost&lt;&gt;Kontroll!$AF$3), TerviseametiInspektoriEpost, "")</f>
        <v xml:space="preserve"> eesnimi.perekonnanimi@terviseamet.ee</v>
      </c>
      <c r="AI6" s="6" t="b">
        <f ca="1">IFERROR(SUMPRODUCT(--($B6:$X6&lt;&gt;""))&lt;&gt;SUMPRODUCT(--(Kontroll!$B$2:$X$2&lt;&gt;"")),TRUE)</f>
        <v>1</v>
      </c>
      <c r="AJ6" s="6" t="b">
        <f>IFERROR(SUMPRODUCT(--($C6:$N6&lt;&gt;""))&lt;&gt;SUMPRODUCT(--(Kontroll!$C$2:$N$2&lt;&gt;"")),TRUE)</f>
        <v>1</v>
      </c>
      <c r="AK6" s="6" t="b">
        <f t="shared" ca="1" si="4"/>
        <v>0</v>
      </c>
      <c r="AL6" s="6" t="str">
        <f t="shared" si="5"/>
        <v/>
      </c>
      <c r="AM6" s="6" t="b">
        <f t="shared" ca="1" si="6"/>
        <v>0</v>
      </c>
      <c r="AN6" s="6" t="b">
        <f t="shared" ca="1" si="7"/>
        <v>0</v>
      </c>
      <c r="AO6" s="1"/>
    </row>
    <row r="7" spans="1:41" x14ac:dyDescent="0.35">
      <c r="A7" s="2" t="str">
        <f t="shared" ca="1" si="0"/>
        <v>Puudulik</v>
      </c>
      <c r="B7" s="29">
        <f t="shared" ca="1" si="1"/>
        <v>44484</v>
      </c>
      <c r="C7" s="30" t="s">
        <v>160</v>
      </c>
      <c r="D7" s="31" t="s">
        <v>164</v>
      </c>
      <c r="F7" s="128" t="s">
        <v>163</v>
      </c>
      <c r="I7" s="30" t="s">
        <v>3</v>
      </c>
      <c r="O7" s="35" t="str">
        <f>IF(AND($AJ7, AsutuseNimi&lt;&gt;Kontroll!$O$3), AsutuseNimi, "")</f>
        <v/>
      </c>
      <c r="P7" s="35" t="str">
        <f>IF(AND($AJ7, AsutuseAadress&lt;&gt;Kontroll!$P$3), AsutuseAadress, "")</f>
        <v/>
      </c>
      <c r="Q7" s="36" t="str">
        <f>IF(AND($AJ7, AsutuseRyhm&lt;&gt;Kontroll!$Q$3), AsutuseRyhm, "")</f>
        <v/>
      </c>
      <c r="S7" s="38" t="str">
        <f>IF(AND($AJ7, IsolatsiooniAlgus&lt;&gt;Kontroll!$T$3), IsolatsiooniAlgus, "")</f>
        <v/>
      </c>
      <c r="V7" s="40" t="str">
        <f>IF(AND($AJ7, SeotudHaigeEesnimi&lt;&gt;Kontroll!$V$3), SeotudHaigeEesnimi, "")</f>
        <v/>
      </c>
      <c r="W7" s="36" t="str">
        <f>IF(AND($AJ7, SeotudHaigePerenimi&lt;&gt;Kontroll!$W$3), SeotudHaigePerenimi, "")</f>
        <v/>
      </c>
      <c r="X7" s="41" t="str">
        <f>IF(AND($AJ7, SeotudHaigeIsikukood&lt;&gt;Kontroll!$X$3), SeotudHaigeIsikukood, "")</f>
        <v/>
      </c>
      <c r="Z7" s="3" t="str">
        <f>IF(AND($AJ7, AndmeteEsitajaNimi&lt;&gt;Kontroll!$Z$3), AndmeteEsitajaNimi, "")</f>
        <v/>
      </c>
      <c r="AA7" s="3" t="str">
        <f>IF(AND($AJ7, AndmeteEsitajaEpost&lt;&gt;Kontroll!$AA$3), AndmeteEsitajaEpost, "")</f>
        <v/>
      </c>
      <c r="AB7" s="3" t="str">
        <f>IF(AND($AJ7, AndmeteEsitajaTelefon&lt;&gt;Kontroll!$AB$3), AndmeteEsitajaTelefon, "")</f>
        <v/>
      </c>
      <c r="AC7" s="3" t="str">
        <f>IF(AND($AJ7, TerviseametiRegioon&lt;&gt;Kontroll!$AC$3), TerviseametiRegioon, "")</f>
        <v/>
      </c>
      <c r="AD7" s="3" t="str">
        <f>IF(AND($AJ7, TerviseametiInspektor&lt;&gt;Kontroll!$AD$3), TerviseametiInspektor, "")</f>
        <v/>
      </c>
      <c r="AE7" s="3" t="str">
        <f>IF(AND($AJ7, TerviseametiInspektoriIsikukood&lt;&gt;Kontroll!$AE$3), TerviseametiInspektoriIsikukood, "")</f>
        <v/>
      </c>
      <c r="AF7" s="3" t="str">
        <f>IF(AND($AJ7, TerviseametiInspektoriEpost&lt;&gt;Kontroll!$AF$3), TerviseametiInspektoriEpost, "")</f>
        <v xml:space="preserve"> eesnimi.perekonnanimi@terviseamet.ee</v>
      </c>
      <c r="AI7" s="6" t="b">
        <f ca="1">IFERROR(SUMPRODUCT(--($B7:$X7&lt;&gt;""))&lt;&gt;SUMPRODUCT(--(Kontroll!$B$2:$X$2&lt;&gt;"")),TRUE)</f>
        <v>1</v>
      </c>
      <c r="AJ7" s="6" t="b">
        <f>IFERROR(SUMPRODUCT(--($C7:$N7&lt;&gt;""))&lt;&gt;SUMPRODUCT(--(Kontroll!$C$2:$N$2&lt;&gt;"")),TRUE)</f>
        <v>1</v>
      </c>
      <c r="AK7" s="6" t="b">
        <f t="shared" ca="1" si="4"/>
        <v>0</v>
      </c>
      <c r="AL7" s="6" t="str">
        <f t="shared" si="5"/>
        <v/>
      </c>
      <c r="AM7" s="6" t="b">
        <f t="shared" ca="1" si="6"/>
        <v>0</v>
      </c>
      <c r="AN7" s="6" t="b">
        <f t="shared" ca="1" si="7"/>
        <v>0</v>
      </c>
      <c r="AO7" s="1"/>
    </row>
    <row r="8" spans="1:41" x14ac:dyDescent="0.35">
      <c r="A8" s="2" t="str">
        <f t="shared" ca="1" si="0"/>
        <v>Puudulik</v>
      </c>
      <c r="B8" s="29">
        <f t="shared" ca="1" si="1"/>
        <v>44484</v>
      </c>
      <c r="C8" s="30" t="s">
        <v>160</v>
      </c>
      <c r="D8" s="31" t="s">
        <v>162</v>
      </c>
      <c r="E8" s="32">
        <v>3</v>
      </c>
      <c r="I8" s="30" t="s">
        <v>3</v>
      </c>
      <c r="O8" s="35" t="str">
        <f>IF(AND($AJ8, AsutuseNimi&lt;&gt;Kontroll!$O$3), AsutuseNimi, "")</f>
        <v/>
      </c>
      <c r="P8" s="35" t="str">
        <f>IF(AND($AJ8, AsutuseAadress&lt;&gt;Kontroll!$P$3), AsutuseAadress, "")</f>
        <v/>
      </c>
      <c r="Q8" s="36" t="str">
        <f>IF(AND($AJ8, AsutuseRyhm&lt;&gt;Kontroll!$Q$3), AsutuseRyhm, "")</f>
        <v/>
      </c>
      <c r="S8" s="38" t="str">
        <f>IF(AND($AJ8, IsolatsiooniAlgus&lt;&gt;Kontroll!$T$3), IsolatsiooniAlgus, "")</f>
        <v/>
      </c>
      <c r="V8" s="40" t="str">
        <f>IF(AND($AJ8, SeotudHaigeEesnimi&lt;&gt;Kontroll!$V$3), SeotudHaigeEesnimi, "")</f>
        <v/>
      </c>
      <c r="W8" s="36" t="str">
        <f>IF(AND($AJ8, SeotudHaigePerenimi&lt;&gt;Kontroll!$W$3), SeotudHaigePerenimi, "")</f>
        <v/>
      </c>
      <c r="X8" s="41" t="str">
        <f>IF(AND($AJ8, SeotudHaigeIsikukood&lt;&gt;Kontroll!$X$3), SeotudHaigeIsikukood, "")</f>
        <v/>
      </c>
      <c r="Z8" s="3" t="str">
        <f>IF(AND($AJ8, AndmeteEsitajaNimi&lt;&gt;Kontroll!$Z$3), AndmeteEsitajaNimi, "")</f>
        <v/>
      </c>
      <c r="AA8" s="3" t="str">
        <f>IF(AND($AJ8, AndmeteEsitajaEpost&lt;&gt;Kontroll!$AA$3), AndmeteEsitajaEpost, "")</f>
        <v/>
      </c>
      <c r="AB8" s="3" t="str">
        <f>IF(AND($AJ8, AndmeteEsitajaTelefon&lt;&gt;Kontroll!$AB$3), AndmeteEsitajaTelefon, "")</f>
        <v/>
      </c>
      <c r="AC8" s="3" t="str">
        <f>IF(AND($AJ8, TerviseametiRegioon&lt;&gt;Kontroll!$AC$3), TerviseametiRegioon, "")</f>
        <v/>
      </c>
      <c r="AD8" s="3" t="str">
        <f>IF(AND($AJ8, TerviseametiInspektor&lt;&gt;Kontroll!$AD$3), TerviseametiInspektor, "")</f>
        <v/>
      </c>
      <c r="AE8" s="3" t="str">
        <f>IF(AND($AJ8, TerviseametiInspektoriIsikukood&lt;&gt;Kontroll!$AE$3), TerviseametiInspektoriIsikukood, "")</f>
        <v/>
      </c>
      <c r="AF8" s="3" t="str">
        <f>IF(AND($AJ8, TerviseametiInspektoriEpost&lt;&gt;Kontroll!$AF$3), TerviseametiInspektoriEpost, "")</f>
        <v xml:space="preserve"> eesnimi.perekonnanimi@terviseamet.ee</v>
      </c>
      <c r="AI8" s="6" t="b">
        <f ca="1">IFERROR(SUMPRODUCT(--($B8:$X8&lt;&gt;""))&lt;&gt;SUMPRODUCT(--(Kontroll!$B$2:$X$2&lt;&gt;"")),TRUE)</f>
        <v>1</v>
      </c>
      <c r="AJ8" s="6" t="b">
        <f>IFERROR(SUMPRODUCT(--($C8:$N8&lt;&gt;""))&lt;&gt;SUMPRODUCT(--(Kontroll!$C$2:$N$2&lt;&gt;"")),TRUE)</f>
        <v>1</v>
      </c>
      <c r="AK8" s="6" t="b">
        <f t="shared" ca="1" si="4"/>
        <v>0</v>
      </c>
      <c r="AL8" s="6" t="str">
        <f t="shared" si="5"/>
        <v/>
      </c>
      <c r="AM8" s="6" t="b">
        <f t="shared" ca="1" si="6"/>
        <v>0</v>
      </c>
      <c r="AN8" s="6" t="b">
        <f t="shared" ca="1" si="7"/>
        <v>0</v>
      </c>
      <c r="AO8" s="1"/>
    </row>
    <row r="9" spans="1:41" x14ac:dyDescent="0.35">
      <c r="A9" s="2" t="str">
        <f t="shared" ca="1" si="0"/>
        <v>Sobib</v>
      </c>
      <c r="B9" s="29">
        <f t="shared" ca="1" si="1"/>
        <v>44484</v>
      </c>
      <c r="C9" s="30" t="s">
        <v>160</v>
      </c>
      <c r="D9" s="31" t="s">
        <v>165</v>
      </c>
      <c r="E9" s="32">
        <v>31234567890</v>
      </c>
      <c r="F9" s="128">
        <v>5121212</v>
      </c>
      <c r="I9" s="30" t="s">
        <v>3</v>
      </c>
      <c r="O9" s="35" t="str">
        <f>IF(AND($AJ9, AsutuseNimi&lt;&gt;Kontroll!$O$3), AsutuseNimi, "")</f>
        <v/>
      </c>
      <c r="P9" s="35" t="str">
        <f>IF(AND($AJ9, AsutuseAadress&lt;&gt;Kontroll!$P$3), AsutuseAadress, "")</f>
        <v/>
      </c>
      <c r="Q9" s="36" t="str">
        <f>IF(AND($AJ9, AsutuseRyhm&lt;&gt;Kontroll!$Q$3), AsutuseRyhm, "")</f>
        <v/>
      </c>
      <c r="S9" s="38">
        <f ca="1">TODAY()-1</f>
        <v>44483</v>
      </c>
      <c r="T9" s="38">
        <f t="shared" ca="1" si="2"/>
        <v>44484</v>
      </c>
      <c r="U9" s="39">
        <f t="shared" ca="1" si="3"/>
        <v>44497</v>
      </c>
      <c r="V9" s="40" t="str">
        <f>IF(AND($AJ9, SeotudHaigeEesnimi&lt;&gt;Kontroll!$V$3), SeotudHaigeEesnimi, "")</f>
        <v/>
      </c>
      <c r="W9" s="36" t="str">
        <f>IF(AND($AJ9, SeotudHaigePerenimi&lt;&gt;Kontroll!$W$3), SeotudHaigePerenimi, "")</f>
        <v/>
      </c>
      <c r="X9" s="41" t="str">
        <f>IF(AND($AJ9, SeotudHaigeIsikukood&lt;&gt;Kontroll!$X$3), SeotudHaigeIsikukood, "")</f>
        <v/>
      </c>
      <c r="Z9" s="3" t="str">
        <f>IF(AND($AJ9, AndmeteEsitajaNimi&lt;&gt;Kontroll!$Z$3), AndmeteEsitajaNimi, "")</f>
        <v/>
      </c>
      <c r="AA9" s="3" t="str">
        <f>IF(AND($AJ9, AndmeteEsitajaEpost&lt;&gt;Kontroll!$AA$3), AndmeteEsitajaEpost, "")</f>
        <v/>
      </c>
      <c r="AB9" s="3" t="str">
        <f>IF(AND($AJ9, AndmeteEsitajaTelefon&lt;&gt;Kontroll!$AB$3), AndmeteEsitajaTelefon, "")</f>
        <v/>
      </c>
      <c r="AC9" s="3" t="str">
        <f>IF(AND($AJ9, TerviseametiRegioon&lt;&gt;Kontroll!$AC$3), TerviseametiRegioon, "")</f>
        <v/>
      </c>
      <c r="AD9" s="3" t="str">
        <f>IF(AND($AJ9, TerviseametiInspektor&lt;&gt;Kontroll!$AD$3), TerviseametiInspektor, "")</f>
        <v/>
      </c>
      <c r="AE9" s="3" t="str">
        <f>IF(AND($AJ9, TerviseametiInspektoriIsikukood&lt;&gt;Kontroll!$AE$3), TerviseametiInspektoriIsikukood, "")</f>
        <v/>
      </c>
      <c r="AF9" s="3" t="str">
        <f>IF(AND($AJ9, TerviseametiInspektoriEpost&lt;&gt;Kontroll!$AF$3), TerviseametiInspektoriEpost, "")</f>
        <v xml:space="preserve"> eesnimi.perekonnanimi@terviseamet.ee</v>
      </c>
      <c r="AI9" s="6" t="b">
        <f ca="1">IFERROR(SUMPRODUCT(--($B9:$X9&lt;&gt;""))&lt;&gt;SUMPRODUCT(--(Kontroll!$B$2:$X$2&lt;&gt;"")),TRUE)</f>
        <v>1</v>
      </c>
      <c r="AJ9" s="6" t="b">
        <f>IFERROR(SUMPRODUCT(--($C9:$N9&lt;&gt;""))&lt;&gt;SUMPRODUCT(--(Kontroll!$C$2:$N$2&lt;&gt;"")),TRUE)</f>
        <v>1</v>
      </c>
      <c r="AK9" s="6" t="b">
        <f t="shared" ca="1" si="4"/>
        <v>0</v>
      </c>
      <c r="AL9" s="6" t="str">
        <f t="shared" ca="1" si="5"/>
        <v/>
      </c>
      <c r="AM9" s="6" t="b">
        <f t="shared" ca="1" si="6"/>
        <v>1</v>
      </c>
      <c r="AN9" s="6" t="b">
        <f t="shared" ca="1" si="7"/>
        <v>0</v>
      </c>
      <c r="AO9" s="1"/>
    </row>
    <row r="10" spans="1:41" x14ac:dyDescent="0.35">
      <c r="A10" s="2" t="str">
        <f t="shared" si="0"/>
        <v/>
      </c>
      <c r="B10" s="29" t="str">
        <f>IF(AND($AJ10, AndmeteEsitamiseKP&lt;&gt;Kontroll!$B$3), AndmeteEsitamiseKP, "")</f>
        <v/>
      </c>
      <c r="O10" s="35" t="str">
        <f>IF(AND($AJ10, AsutuseNimi&lt;&gt;Kontroll!$O$3), AsutuseNimi, "")</f>
        <v/>
      </c>
      <c r="P10" s="35" t="str">
        <f>IF(AND($AJ10, AsutuseAadress&lt;&gt;Kontroll!$P$3), AsutuseAadress, "")</f>
        <v/>
      </c>
      <c r="Q10" s="36" t="str">
        <f>IF(AND($AJ10, AsutuseRyhm&lt;&gt;Kontroll!$Q$3), AsutuseRyhm, "")</f>
        <v/>
      </c>
      <c r="S10" s="38" t="str">
        <f>IF(AND($AJ10, IsolatsiooniAlgus&lt;&gt;Kontroll!$T$3), IsolatsiooniAlgus, "")</f>
        <v/>
      </c>
      <c r="T10" s="38" t="str">
        <f>IF(AND($AJ10, IsolatsiooniAlgus&lt;&gt;Kontroll!$T$3), IsolatsiooniAlgus, "")</f>
        <v/>
      </c>
      <c r="U10" s="39" t="str">
        <f>IF(AND($AJ10, IsolatsiooniLopp&lt;&gt;Kontroll!$U$3), IsolatsiooniLopp, "")</f>
        <v/>
      </c>
      <c r="V10" s="40" t="str">
        <f>IF(AND($AJ10, SeotudHaigeEesnimi&lt;&gt;Kontroll!$V$3), SeotudHaigeEesnimi, "")</f>
        <v/>
      </c>
      <c r="W10" s="36" t="str">
        <f>IF(AND($AJ10, SeotudHaigePerenimi&lt;&gt;Kontroll!$W$3), SeotudHaigePerenimi, "")</f>
        <v/>
      </c>
      <c r="X10" s="41" t="str">
        <f>IF(AND($AJ10, SeotudHaigeIsikukood&lt;&gt;Kontroll!$X$3), SeotudHaigeIsikukood, "")</f>
        <v/>
      </c>
      <c r="Z10" s="3" t="str">
        <f>IF(AND($AJ10, AndmeteEsitajaNimi&lt;&gt;Kontroll!$Z$3), AndmeteEsitajaNimi, "")</f>
        <v/>
      </c>
      <c r="AA10" s="3" t="str">
        <f>IF(AND($AJ10, AndmeteEsitajaEpost&lt;&gt;Kontroll!$AA$3), AndmeteEsitajaEpost, "")</f>
        <v/>
      </c>
      <c r="AB10" s="3" t="str">
        <f>IF(AND($AJ10, AndmeteEsitajaTelefon&lt;&gt;Kontroll!$AB$3), AndmeteEsitajaTelefon, "")</f>
        <v/>
      </c>
      <c r="AC10" s="3" t="str">
        <f>IF(AND($AJ10, TerviseametiRegioon&lt;&gt;Kontroll!$AC$3), TerviseametiRegioon, "")</f>
        <v/>
      </c>
      <c r="AD10" s="3" t="str">
        <f>IF(AND($AJ10, TerviseametiInspektor&lt;&gt;Kontroll!$AD$3), TerviseametiInspektor, "")</f>
        <v/>
      </c>
      <c r="AE10" s="3" t="str">
        <f>IF(AND($AJ10, TerviseametiInspektoriIsikukood&lt;&gt;Kontroll!$AE$3), TerviseametiInspektoriIsikukood, "")</f>
        <v/>
      </c>
      <c r="AF10" s="3" t="str">
        <f>IF(AND($AJ10, TerviseametiInspektoriEpost&lt;&gt;Kontroll!$AF$3), TerviseametiInspektoriEpost, "")</f>
        <v/>
      </c>
      <c r="AI10" s="6" t="b">
        <f>IFERROR(SUMPRODUCT(--($B10:$X10&lt;&gt;""))&lt;&gt;SUMPRODUCT(--(Kontroll!$B$2:$X$2&lt;&gt;"")),TRUE)</f>
        <v>0</v>
      </c>
      <c r="AJ10" s="6" t="b">
        <f>IFERROR(SUMPRODUCT(--($C10:$N10&lt;&gt;""))&lt;&gt;SUMPRODUCT(--(Kontroll!$C$2:$N$2&lt;&gt;"")),TRUE)</f>
        <v>0</v>
      </c>
      <c r="AK10" s="6" t="b">
        <f t="shared" si="4"/>
        <v>0</v>
      </c>
      <c r="AL10" s="6" t="str">
        <f t="shared" si="5"/>
        <v/>
      </c>
      <c r="AM10" s="6" t="str">
        <f t="shared" si="6"/>
        <v/>
      </c>
      <c r="AN10" s="6" t="str">
        <f t="shared" si="7"/>
        <v/>
      </c>
      <c r="AO10" s="1"/>
    </row>
    <row r="11" spans="1:41" x14ac:dyDescent="0.35">
      <c r="A11" s="2" t="str">
        <f t="shared" si="0"/>
        <v/>
      </c>
      <c r="B11" s="29" t="str">
        <f>IF(AND($AJ11, AndmeteEsitamiseKP&lt;&gt;Kontroll!$B$3), AndmeteEsitamiseKP, "")</f>
        <v/>
      </c>
      <c r="O11" s="35" t="str">
        <f>IF(AND($AJ11, AsutuseNimi&lt;&gt;Kontroll!$O$3), AsutuseNimi, "")</f>
        <v/>
      </c>
      <c r="P11" s="35" t="str">
        <f>IF(AND($AJ11, AsutuseAadress&lt;&gt;Kontroll!$P$3), AsutuseAadress, "")</f>
        <v/>
      </c>
      <c r="Q11" s="36" t="str">
        <f>IF(AND($AJ11, AsutuseRyhm&lt;&gt;Kontroll!$Q$3), AsutuseRyhm, "")</f>
        <v/>
      </c>
      <c r="S11" s="38" t="str">
        <f>IF(AND($AJ11, IsolatsiooniAlgus&lt;&gt;Kontroll!$T$3), IsolatsiooniAlgus, "")</f>
        <v/>
      </c>
      <c r="T11" s="38" t="str">
        <f>IF(AND($AJ11, IsolatsiooniAlgus&lt;&gt;Kontroll!$T$3), IsolatsiooniAlgus, "")</f>
        <v/>
      </c>
      <c r="U11" s="39" t="str">
        <f>IF(AND($AJ11, IsolatsiooniLopp&lt;&gt;Kontroll!$U$3), IsolatsiooniLopp, "")</f>
        <v/>
      </c>
      <c r="V11" s="40" t="str">
        <f>IF(AND($AJ11, SeotudHaigeEesnimi&lt;&gt;Kontroll!$V$3), SeotudHaigeEesnimi, "")</f>
        <v/>
      </c>
      <c r="W11" s="36" t="str">
        <f>IF(AND($AJ11, SeotudHaigePerenimi&lt;&gt;Kontroll!$W$3), SeotudHaigePerenimi, "")</f>
        <v/>
      </c>
      <c r="X11" s="41" t="str">
        <f>IF(AND($AJ11, SeotudHaigeIsikukood&lt;&gt;Kontroll!$X$3), SeotudHaigeIsikukood, "")</f>
        <v/>
      </c>
      <c r="Z11" s="3" t="str">
        <f>IF(AND($AJ11, AndmeteEsitajaNimi&lt;&gt;Kontroll!$Z$3), AndmeteEsitajaNimi, "")</f>
        <v/>
      </c>
      <c r="AA11" s="3" t="str">
        <f>IF(AND($AJ11, AndmeteEsitajaEpost&lt;&gt;Kontroll!$AA$3), AndmeteEsitajaEpost, "")</f>
        <v/>
      </c>
      <c r="AB11" s="3" t="str">
        <f>IF(AND($AJ11, AndmeteEsitajaTelefon&lt;&gt;Kontroll!$AB$3), AndmeteEsitajaTelefon, "")</f>
        <v/>
      </c>
      <c r="AC11" s="3" t="str">
        <f>IF(AND($AJ11, TerviseametiRegioon&lt;&gt;Kontroll!$AC$3), TerviseametiRegioon, "")</f>
        <v/>
      </c>
      <c r="AD11" s="3" t="str">
        <f>IF(AND($AJ11, TerviseametiInspektor&lt;&gt;Kontroll!$AD$3), TerviseametiInspektor, "")</f>
        <v/>
      </c>
      <c r="AE11" s="3" t="str">
        <f>IF(AND($AJ11, TerviseametiInspektoriIsikukood&lt;&gt;Kontroll!$AE$3), TerviseametiInspektoriIsikukood, "")</f>
        <v/>
      </c>
      <c r="AF11" s="3" t="str">
        <f>IF(AND($AJ11, TerviseametiInspektoriEpost&lt;&gt;Kontroll!$AF$3), TerviseametiInspektoriEpost, "")</f>
        <v/>
      </c>
      <c r="AI11" s="6" t="b">
        <f>IFERROR(SUMPRODUCT(--($B11:$X11&lt;&gt;""))&lt;&gt;SUMPRODUCT(--(Kontroll!$B$2:$X$2&lt;&gt;"")),TRUE)</f>
        <v>0</v>
      </c>
      <c r="AJ11" s="6" t="b">
        <f>IFERROR(SUMPRODUCT(--($C11:$N11&lt;&gt;""))&lt;&gt;SUMPRODUCT(--(Kontroll!$C$2:$N$2&lt;&gt;"")),TRUE)</f>
        <v>0</v>
      </c>
      <c r="AK11" s="6" t="b">
        <f t="shared" si="4"/>
        <v>0</v>
      </c>
      <c r="AL11" s="6" t="str">
        <f t="shared" si="5"/>
        <v/>
      </c>
      <c r="AM11" s="6" t="str">
        <f t="shared" si="6"/>
        <v/>
      </c>
      <c r="AN11" s="6" t="str">
        <f t="shared" si="7"/>
        <v/>
      </c>
      <c r="AO11" s="1"/>
    </row>
    <row r="12" spans="1:41" x14ac:dyDescent="0.35">
      <c r="A12" s="2" t="str">
        <f t="shared" si="0"/>
        <v/>
      </c>
      <c r="B12" s="29" t="str">
        <f>IF(AND($AJ12, AndmeteEsitamiseKP&lt;&gt;Kontroll!$B$3), AndmeteEsitamiseKP, "")</f>
        <v/>
      </c>
      <c r="O12" s="35" t="str">
        <f>IF(AND($AJ12, AsutuseNimi&lt;&gt;Kontroll!$O$3), AsutuseNimi, "")</f>
        <v/>
      </c>
      <c r="P12" s="35" t="str">
        <f>IF(AND($AJ12, AsutuseAadress&lt;&gt;Kontroll!$P$3), AsutuseAadress, "")</f>
        <v/>
      </c>
      <c r="Q12" s="36" t="str">
        <f>IF(AND($AJ12, AsutuseRyhm&lt;&gt;Kontroll!$Q$3), AsutuseRyhm, "")</f>
        <v/>
      </c>
      <c r="S12" s="38" t="str">
        <f>IF(AND($AJ12, IsolatsiooniAlgus&lt;&gt;Kontroll!$T$3), IsolatsiooniAlgus, "")</f>
        <v/>
      </c>
      <c r="T12" s="38" t="str">
        <f>IF(AND($AJ12, IsolatsiooniAlgus&lt;&gt;Kontroll!$T$3), IsolatsiooniAlgus, "")</f>
        <v/>
      </c>
      <c r="U12" s="39" t="str">
        <f>IF(AND($AJ12, IsolatsiooniLopp&lt;&gt;Kontroll!$U$3), IsolatsiooniLopp, "")</f>
        <v/>
      </c>
      <c r="V12" s="40" t="str">
        <f>IF(AND($AJ12, SeotudHaigeEesnimi&lt;&gt;Kontroll!$V$3), SeotudHaigeEesnimi, "")</f>
        <v/>
      </c>
      <c r="W12" s="36" t="str">
        <f>IF(AND($AJ12, SeotudHaigePerenimi&lt;&gt;Kontroll!$W$3), SeotudHaigePerenimi, "")</f>
        <v/>
      </c>
      <c r="X12" s="41" t="str">
        <f>IF(AND($AJ12, SeotudHaigeIsikukood&lt;&gt;Kontroll!$X$3), SeotudHaigeIsikukood, "")</f>
        <v/>
      </c>
      <c r="Z12" s="3" t="str">
        <f>IF(AND($AJ12, AndmeteEsitajaNimi&lt;&gt;Kontroll!$Z$3), AndmeteEsitajaNimi, "")</f>
        <v/>
      </c>
      <c r="AA12" s="3" t="str">
        <f>IF(AND($AJ12, AndmeteEsitajaEpost&lt;&gt;Kontroll!$AA$3), AndmeteEsitajaEpost, "")</f>
        <v/>
      </c>
      <c r="AB12" s="3" t="str">
        <f>IF(AND($AJ12, AndmeteEsitajaTelefon&lt;&gt;Kontroll!$AB$3), AndmeteEsitajaTelefon, "")</f>
        <v/>
      </c>
      <c r="AC12" s="3" t="str">
        <f>IF(AND($AJ12, TerviseametiRegioon&lt;&gt;Kontroll!$AC$3), TerviseametiRegioon, "")</f>
        <v/>
      </c>
      <c r="AD12" s="3" t="str">
        <f>IF(AND($AJ12, TerviseametiInspektor&lt;&gt;Kontroll!$AD$3), TerviseametiInspektor, "")</f>
        <v/>
      </c>
      <c r="AE12" s="3" t="str">
        <f>IF(AND($AJ12, TerviseametiInspektoriIsikukood&lt;&gt;Kontroll!$AE$3), TerviseametiInspektoriIsikukood, "")</f>
        <v/>
      </c>
      <c r="AF12" s="3" t="str">
        <f>IF(AND($AJ12, TerviseametiInspektoriEpost&lt;&gt;Kontroll!$AF$3), TerviseametiInspektoriEpost, "")</f>
        <v/>
      </c>
      <c r="AI12" s="6" t="b">
        <f>IFERROR(SUMPRODUCT(--($B12:$X12&lt;&gt;""))&lt;&gt;SUMPRODUCT(--(Kontroll!$B$2:$X$2&lt;&gt;"")),TRUE)</f>
        <v>0</v>
      </c>
      <c r="AJ12" s="6" t="b">
        <f>IFERROR(SUMPRODUCT(--($C12:$N12&lt;&gt;""))&lt;&gt;SUMPRODUCT(--(Kontroll!$C$2:$N$2&lt;&gt;"")),TRUE)</f>
        <v>0</v>
      </c>
      <c r="AK12" s="6" t="b">
        <f t="shared" si="4"/>
        <v>0</v>
      </c>
      <c r="AL12" s="6" t="str">
        <f t="shared" si="5"/>
        <v/>
      </c>
      <c r="AM12" s="6" t="str">
        <f t="shared" si="6"/>
        <v/>
      </c>
      <c r="AN12" s="6" t="str">
        <f t="shared" si="7"/>
        <v/>
      </c>
      <c r="AO12" s="1"/>
    </row>
    <row r="13" spans="1:41" x14ac:dyDescent="0.35">
      <c r="A13" s="2" t="str">
        <f t="shared" si="0"/>
        <v/>
      </c>
      <c r="B13" s="29" t="str">
        <f>IF(AND($AJ13, AndmeteEsitamiseKP&lt;&gt;Kontroll!$B$3), AndmeteEsitamiseKP, "")</f>
        <v/>
      </c>
      <c r="O13" s="35" t="str">
        <f>IF(AND($AJ13, AsutuseNimi&lt;&gt;Kontroll!$O$3), AsutuseNimi, "")</f>
        <v/>
      </c>
      <c r="P13" s="35" t="str">
        <f>IF(AND($AJ13, AsutuseAadress&lt;&gt;Kontroll!$P$3), AsutuseAadress, "")</f>
        <v/>
      </c>
      <c r="Q13" s="36" t="str">
        <f>IF(AND($AJ13, AsutuseRyhm&lt;&gt;Kontroll!$Q$3), AsutuseRyhm, "")</f>
        <v/>
      </c>
      <c r="S13" s="38" t="str">
        <f>IF(AND($AJ13, IsolatsiooniAlgus&lt;&gt;Kontroll!$T$3), IsolatsiooniAlgus, "")</f>
        <v/>
      </c>
      <c r="T13" s="38" t="str">
        <f>IF(AND($AJ13, IsolatsiooniAlgus&lt;&gt;Kontroll!$T$3), IsolatsiooniAlgus, "")</f>
        <v/>
      </c>
      <c r="U13" s="39" t="str">
        <f>IF(AND($AJ13, IsolatsiooniLopp&lt;&gt;Kontroll!$U$3), IsolatsiooniLopp, "")</f>
        <v/>
      </c>
      <c r="V13" s="40" t="str">
        <f>IF(AND($AJ13, SeotudHaigeEesnimi&lt;&gt;Kontroll!$V$3), SeotudHaigeEesnimi, "")</f>
        <v/>
      </c>
      <c r="W13" s="36" t="str">
        <f>IF(AND($AJ13, SeotudHaigePerenimi&lt;&gt;Kontroll!$W$3), SeotudHaigePerenimi, "")</f>
        <v/>
      </c>
      <c r="X13" s="41" t="str">
        <f>IF(AND($AJ13, SeotudHaigeIsikukood&lt;&gt;Kontroll!$X$3), SeotudHaigeIsikukood, "")</f>
        <v/>
      </c>
      <c r="Z13" s="3" t="str">
        <f>IF(AND($AJ13, AndmeteEsitajaNimi&lt;&gt;Kontroll!$Z$3), AndmeteEsitajaNimi, "")</f>
        <v/>
      </c>
      <c r="AA13" s="3" t="str">
        <f>IF(AND($AJ13, AndmeteEsitajaEpost&lt;&gt;Kontroll!$AA$3), AndmeteEsitajaEpost, "")</f>
        <v/>
      </c>
      <c r="AB13" s="3" t="str">
        <f>IF(AND($AJ13, AndmeteEsitajaTelefon&lt;&gt;Kontroll!$AB$3), AndmeteEsitajaTelefon, "")</f>
        <v/>
      </c>
      <c r="AC13" s="3" t="str">
        <f>IF(AND($AJ13, TerviseametiRegioon&lt;&gt;Kontroll!$AC$3), TerviseametiRegioon, "")</f>
        <v/>
      </c>
      <c r="AD13" s="3" t="str">
        <f>IF(AND($AJ13, TerviseametiInspektor&lt;&gt;Kontroll!$AD$3), TerviseametiInspektor, "")</f>
        <v/>
      </c>
      <c r="AE13" s="3" t="str">
        <f>IF(AND($AJ13, TerviseametiInspektoriIsikukood&lt;&gt;Kontroll!$AE$3), TerviseametiInspektoriIsikukood, "")</f>
        <v/>
      </c>
      <c r="AF13" s="3" t="str">
        <f>IF(AND($AJ13, TerviseametiInspektoriEpost&lt;&gt;Kontroll!$AF$3), TerviseametiInspektoriEpost, "")</f>
        <v/>
      </c>
      <c r="AI13" s="6" t="b">
        <f>IFERROR(SUMPRODUCT(--($B13:$X13&lt;&gt;""))&lt;&gt;SUMPRODUCT(--(Kontroll!$B$2:$X$2&lt;&gt;"")),TRUE)</f>
        <v>0</v>
      </c>
      <c r="AJ13" s="6" t="b">
        <f>IFERROR(SUMPRODUCT(--($C13:$N13&lt;&gt;""))&lt;&gt;SUMPRODUCT(--(Kontroll!$C$2:$N$2&lt;&gt;"")),TRUE)</f>
        <v>0</v>
      </c>
      <c r="AK13" s="6" t="b">
        <f t="shared" si="4"/>
        <v>0</v>
      </c>
      <c r="AL13" s="6" t="str">
        <f t="shared" si="5"/>
        <v/>
      </c>
      <c r="AM13" s="6" t="str">
        <f t="shared" si="6"/>
        <v/>
      </c>
      <c r="AN13" s="6" t="str">
        <f t="shared" si="7"/>
        <v/>
      </c>
      <c r="AO13" s="1"/>
    </row>
    <row r="14" spans="1:41" x14ac:dyDescent="0.35">
      <c r="A14" s="2" t="str">
        <f t="shared" si="0"/>
        <v/>
      </c>
      <c r="B14" s="29" t="str">
        <f>IF(AND($AJ14, AndmeteEsitamiseKP&lt;&gt;Kontroll!$B$3), AndmeteEsitamiseKP, "")</f>
        <v/>
      </c>
      <c r="O14" s="35" t="str">
        <f>IF(AND($AJ14, AsutuseNimi&lt;&gt;Kontroll!$O$3), AsutuseNimi, "")</f>
        <v/>
      </c>
      <c r="P14" s="35" t="str">
        <f>IF(AND($AJ14, AsutuseAadress&lt;&gt;Kontroll!$P$3), AsutuseAadress, "")</f>
        <v/>
      </c>
      <c r="Q14" s="36" t="str">
        <f>IF(AND($AJ14, AsutuseRyhm&lt;&gt;Kontroll!$Q$3), AsutuseRyhm, "")</f>
        <v/>
      </c>
      <c r="S14" s="38" t="str">
        <f>IF(AND($AJ14, IsolatsiooniAlgus&lt;&gt;Kontroll!$T$3), IsolatsiooniAlgus, "")</f>
        <v/>
      </c>
      <c r="T14" s="38" t="str">
        <f>IF(AND($AJ14, IsolatsiooniAlgus&lt;&gt;Kontroll!$T$3), IsolatsiooniAlgus, "")</f>
        <v/>
      </c>
      <c r="U14" s="39" t="str">
        <f>IF(AND($AJ14, IsolatsiooniLopp&lt;&gt;Kontroll!$U$3), IsolatsiooniLopp, "")</f>
        <v/>
      </c>
      <c r="V14" s="40" t="str">
        <f>IF(AND($AJ14, SeotudHaigeEesnimi&lt;&gt;Kontroll!$V$3), SeotudHaigeEesnimi, "")</f>
        <v/>
      </c>
      <c r="W14" s="36" t="str">
        <f>IF(AND($AJ14, SeotudHaigePerenimi&lt;&gt;Kontroll!$W$3), SeotudHaigePerenimi, "")</f>
        <v/>
      </c>
      <c r="X14" s="41" t="str">
        <f>IF(AND($AJ14, SeotudHaigeIsikukood&lt;&gt;Kontroll!$X$3), SeotudHaigeIsikukood, "")</f>
        <v/>
      </c>
      <c r="Z14" s="3" t="str">
        <f>IF(AND($AJ14, AndmeteEsitajaNimi&lt;&gt;Kontroll!$Z$3), AndmeteEsitajaNimi, "")</f>
        <v/>
      </c>
      <c r="AA14" s="3" t="str">
        <f>IF(AND($AJ14, AndmeteEsitajaEpost&lt;&gt;Kontroll!$AA$3), AndmeteEsitajaEpost, "")</f>
        <v/>
      </c>
      <c r="AB14" s="3" t="str">
        <f>IF(AND($AJ14, AndmeteEsitajaTelefon&lt;&gt;Kontroll!$AB$3), AndmeteEsitajaTelefon, "")</f>
        <v/>
      </c>
      <c r="AC14" s="3" t="str">
        <f>IF(AND($AJ14, TerviseametiRegioon&lt;&gt;Kontroll!$AC$3), TerviseametiRegioon, "")</f>
        <v/>
      </c>
      <c r="AD14" s="3" t="str">
        <f>IF(AND($AJ14, TerviseametiInspektor&lt;&gt;Kontroll!$AD$3), TerviseametiInspektor, "")</f>
        <v/>
      </c>
      <c r="AE14" s="3" t="str">
        <f>IF(AND($AJ14, TerviseametiInspektoriIsikukood&lt;&gt;Kontroll!$AE$3), TerviseametiInspektoriIsikukood, "")</f>
        <v/>
      </c>
      <c r="AF14" s="3" t="str">
        <f>IF(AND($AJ14, TerviseametiInspektoriEpost&lt;&gt;Kontroll!$AF$3), TerviseametiInspektoriEpost, "")</f>
        <v/>
      </c>
      <c r="AI14" s="6" t="b">
        <f>IFERROR(SUMPRODUCT(--($B14:$X14&lt;&gt;""))&lt;&gt;SUMPRODUCT(--(Kontroll!$B$2:$X$2&lt;&gt;"")),TRUE)</f>
        <v>0</v>
      </c>
      <c r="AJ14" s="6" t="b">
        <f>IFERROR(SUMPRODUCT(--($C14:$N14&lt;&gt;""))&lt;&gt;SUMPRODUCT(--(Kontroll!$C$2:$N$2&lt;&gt;"")),TRUE)</f>
        <v>0</v>
      </c>
      <c r="AK14" s="6" t="b">
        <f t="shared" si="4"/>
        <v>0</v>
      </c>
      <c r="AL14" s="6" t="str">
        <f t="shared" si="5"/>
        <v/>
      </c>
      <c r="AM14" s="6" t="str">
        <f t="shared" si="6"/>
        <v/>
      </c>
      <c r="AN14" s="6" t="str">
        <f t="shared" si="7"/>
        <v/>
      </c>
      <c r="AO14" s="1"/>
    </row>
    <row r="15" spans="1:41" x14ac:dyDescent="0.35">
      <c r="A15" s="2" t="str">
        <f t="shared" si="0"/>
        <v/>
      </c>
      <c r="B15" s="29" t="str">
        <f>IF(AND($AJ15, AndmeteEsitamiseKP&lt;&gt;Kontroll!$B$3), AndmeteEsitamiseKP, "")</f>
        <v/>
      </c>
      <c r="O15" s="35" t="str">
        <f>IF(AND($AJ15, AsutuseNimi&lt;&gt;Kontroll!$O$3), AsutuseNimi, "")</f>
        <v/>
      </c>
      <c r="P15" s="35" t="str">
        <f>IF(AND($AJ15, AsutuseAadress&lt;&gt;Kontroll!$P$3), AsutuseAadress, "")</f>
        <v/>
      </c>
      <c r="Q15" s="36" t="str">
        <f>IF(AND($AJ15, AsutuseRyhm&lt;&gt;Kontroll!$Q$3), AsutuseRyhm, "")</f>
        <v/>
      </c>
      <c r="S15" s="38" t="str">
        <f>IF(AND($AJ15, IsolatsiooniAlgus&lt;&gt;Kontroll!$T$3), IsolatsiooniAlgus, "")</f>
        <v/>
      </c>
      <c r="T15" s="38" t="str">
        <f>IF(AND($AJ15, IsolatsiooniAlgus&lt;&gt;Kontroll!$T$3), IsolatsiooniAlgus, "")</f>
        <v/>
      </c>
      <c r="U15" s="39" t="str">
        <f>IF(AND($AJ15, IsolatsiooniLopp&lt;&gt;Kontroll!$U$3), IsolatsiooniLopp, "")</f>
        <v/>
      </c>
      <c r="V15" s="40" t="str">
        <f>IF(AND($AJ15, SeotudHaigeEesnimi&lt;&gt;Kontroll!$V$3), SeotudHaigeEesnimi, "")</f>
        <v/>
      </c>
      <c r="W15" s="36" t="str">
        <f>IF(AND($AJ15, SeotudHaigePerenimi&lt;&gt;Kontroll!$W$3), SeotudHaigePerenimi, "")</f>
        <v/>
      </c>
      <c r="X15" s="41" t="str">
        <f>IF(AND($AJ15, SeotudHaigeIsikukood&lt;&gt;Kontroll!$X$3), SeotudHaigeIsikukood, "")</f>
        <v/>
      </c>
      <c r="Z15" s="3" t="str">
        <f>IF(AND($AJ15, AndmeteEsitajaNimi&lt;&gt;Kontroll!$Z$3), AndmeteEsitajaNimi, "")</f>
        <v/>
      </c>
      <c r="AA15" s="3" t="str">
        <f>IF(AND($AJ15, AndmeteEsitajaEpost&lt;&gt;Kontroll!$AA$3), AndmeteEsitajaEpost, "")</f>
        <v/>
      </c>
      <c r="AB15" s="3" t="str">
        <f>IF(AND($AJ15, AndmeteEsitajaTelefon&lt;&gt;Kontroll!$AB$3), AndmeteEsitajaTelefon, "")</f>
        <v/>
      </c>
      <c r="AC15" s="3" t="str">
        <f>IF(AND($AJ15, TerviseametiRegioon&lt;&gt;Kontroll!$AC$3), TerviseametiRegioon, "")</f>
        <v/>
      </c>
      <c r="AD15" s="3" t="str">
        <f>IF(AND($AJ15, TerviseametiInspektor&lt;&gt;Kontroll!$AD$3), TerviseametiInspektor, "")</f>
        <v/>
      </c>
      <c r="AE15" s="3" t="str">
        <f>IF(AND($AJ15, TerviseametiInspektoriIsikukood&lt;&gt;Kontroll!$AE$3), TerviseametiInspektoriIsikukood, "")</f>
        <v/>
      </c>
      <c r="AF15" s="3" t="str">
        <f>IF(AND($AJ15, TerviseametiInspektoriEpost&lt;&gt;Kontroll!$AF$3), TerviseametiInspektoriEpost, "")</f>
        <v/>
      </c>
      <c r="AI15" s="6" t="b">
        <f>IFERROR(SUMPRODUCT(--($B15:$X15&lt;&gt;""))&lt;&gt;SUMPRODUCT(--(Kontroll!$B$2:$X$2&lt;&gt;"")),TRUE)</f>
        <v>0</v>
      </c>
      <c r="AJ15" s="6" t="b">
        <f>IFERROR(SUMPRODUCT(--($C15:$N15&lt;&gt;""))&lt;&gt;SUMPRODUCT(--(Kontroll!$C$2:$N$2&lt;&gt;"")),TRUE)</f>
        <v>0</v>
      </c>
      <c r="AK15" s="6" t="b">
        <f t="shared" si="4"/>
        <v>0</v>
      </c>
      <c r="AL15" s="6" t="str">
        <f t="shared" si="5"/>
        <v/>
      </c>
      <c r="AM15" s="6" t="str">
        <f t="shared" si="6"/>
        <v/>
      </c>
      <c r="AN15" s="6" t="str">
        <f t="shared" si="7"/>
        <v/>
      </c>
      <c r="AO15" s="1"/>
    </row>
    <row r="16" spans="1:41" x14ac:dyDescent="0.35">
      <c r="A16" s="2" t="str">
        <f t="shared" si="0"/>
        <v/>
      </c>
      <c r="B16" s="29" t="str">
        <f>IF(AND($AJ16, AndmeteEsitamiseKP&lt;&gt;Kontroll!$B$3), AndmeteEsitamiseKP, "")</f>
        <v/>
      </c>
      <c r="O16" s="35" t="str">
        <f>IF(AND($AJ16, AsutuseNimi&lt;&gt;Kontroll!$O$3), AsutuseNimi, "")</f>
        <v/>
      </c>
      <c r="P16" s="35" t="str">
        <f>IF(AND($AJ16, AsutuseAadress&lt;&gt;Kontroll!$P$3), AsutuseAadress, "")</f>
        <v/>
      </c>
      <c r="Q16" s="36" t="str">
        <f>IF(AND($AJ16, AsutuseRyhm&lt;&gt;Kontroll!$Q$3), AsutuseRyhm, "")</f>
        <v/>
      </c>
      <c r="S16" s="38" t="str">
        <f>IF(AND($AJ16, IsolatsiooniAlgus&lt;&gt;Kontroll!$T$3), IsolatsiooniAlgus, "")</f>
        <v/>
      </c>
      <c r="T16" s="38" t="str">
        <f>IF(AND($AJ16, IsolatsiooniAlgus&lt;&gt;Kontroll!$T$3), IsolatsiooniAlgus, "")</f>
        <v/>
      </c>
      <c r="U16" s="39" t="str">
        <f>IF(AND($AJ16, IsolatsiooniLopp&lt;&gt;Kontroll!$U$3), IsolatsiooniLopp, "")</f>
        <v/>
      </c>
      <c r="V16" s="40" t="str">
        <f>IF(AND($AJ16, SeotudHaigeEesnimi&lt;&gt;Kontroll!$V$3), SeotudHaigeEesnimi, "")</f>
        <v/>
      </c>
      <c r="W16" s="36" t="str">
        <f>IF(AND($AJ16, SeotudHaigePerenimi&lt;&gt;Kontroll!$W$3), SeotudHaigePerenimi, "")</f>
        <v/>
      </c>
      <c r="X16" s="41" t="str">
        <f>IF(AND($AJ16, SeotudHaigeIsikukood&lt;&gt;Kontroll!$X$3), SeotudHaigeIsikukood, "")</f>
        <v/>
      </c>
      <c r="Z16" s="3" t="str">
        <f>IF(AND($AJ16, AndmeteEsitajaNimi&lt;&gt;Kontroll!$Z$3), AndmeteEsitajaNimi, "")</f>
        <v/>
      </c>
      <c r="AA16" s="3" t="str">
        <f>IF(AND($AJ16, AndmeteEsitajaEpost&lt;&gt;Kontroll!$AA$3), AndmeteEsitajaEpost, "")</f>
        <v/>
      </c>
      <c r="AB16" s="3" t="str">
        <f>IF(AND($AJ16, AndmeteEsitajaTelefon&lt;&gt;Kontroll!$AB$3), AndmeteEsitajaTelefon, "")</f>
        <v/>
      </c>
      <c r="AC16" s="3" t="str">
        <f>IF(AND($AJ16, TerviseametiRegioon&lt;&gt;Kontroll!$AC$3), TerviseametiRegioon, "")</f>
        <v/>
      </c>
      <c r="AD16" s="3" t="str">
        <f>IF(AND($AJ16, TerviseametiInspektor&lt;&gt;Kontroll!$AD$3), TerviseametiInspektor, "")</f>
        <v/>
      </c>
      <c r="AE16" s="3" t="str">
        <f>IF(AND($AJ16, TerviseametiInspektoriIsikukood&lt;&gt;Kontroll!$AE$3), TerviseametiInspektoriIsikukood, "")</f>
        <v/>
      </c>
      <c r="AF16" s="3" t="str">
        <f>IF(AND($AJ16, TerviseametiInspektoriEpost&lt;&gt;Kontroll!$AF$3), TerviseametiInspektoriEpost, "")</f>
        <v/>
      </c>
      <c r="AI16" s="6" t="b">
        <f>IFERROR(SUMPRODUCT(--($B16:$X16&lt;&gt;""))&lt;&gt;SUMPRODUCT(--(Kontroll!$B$2:$X$2&lt;&gt;"")),TRUE)</f>
        <v>0</v>
      </c>
      <c r="AJ16" s="6" t="b">
        <f>IFERROR(SUMPRODUCT(--($C16:$N16&lt;&gt;""))&lt;&gt;SUMPRODUCT(--(Kontroll!$C$2:$N$2&lt;&gt;"")),TRUE)</f>
        <v>0</v>
      </c>
      <c r="AK16" s="6" t="b">
        <f t="shared" si="4"/>
        <v>0</v>
      </c>
      <c r="AL16" s="6" t="str">
        <f t="shared" si="5"/>
        <v/>
      </c>
      <c r="AM16" s="6" t="str">
        <f t="shared" si="6"/>
        <v/>
      </c>
      <c r="AN16" s="6" t="str">
        <f t="shared" si="7"/>
        <v/>
      </c>
      <c r="AO16" s="1"/>
    </row>
    <row r="17" spans="1:41" x14ac:dyDescent="0.35">
      <c r="A17" s="2" t="str">
        <f t="shared" si="0"/>
        <v/>
      </c>
      <c r="B17" s="29" t="str">
        <f>IF(AND($AJ17, AndmeteEsitamiseKP&lt;&gt;Kontroll!$B$3), AndmeteEsitamiseKP, "")</f>
        <v/>
      </c>
      <c r="O17" s="35" t="str">
        <f>IF(AND($AJ17, AsutuseNimi&lt;&gt;Kontroll!$O$3), AsutuseNimi, "")</f>
        <v/>
      </c>
      <c r="P17" s="35" t="str">
        <f>IF(AND($AJ17, AsutuseAadress&lt;&gt;Kontroll!$P$3), AsutuseAadress, "")</f>
        <v/>
      </c>
      <c r="Q17" s="36" t="str">
        <f>IF(AND($AJ17, AsutuseRyhm&lt;&gt;Kontroll!$Q$3), AsutuseRyhm, "")</f>
        <v/>
      </c>
      <c r="S17" s="38" t="str">
        <f>IF(AND($AJ17, IsolatsiooniAlgus&lt;&gt;Kontroll!$T$3), IsolatsiooniAlgus, "")</f>
        <v/>
      </c>
      <c r="T17" s="38" t="str">
        <f>IF(AND($AJ17, IsolatsiooniAlgus&lt;&gt;Kontroll!$T$3), IsolatsiooniAlgus, "")</f>
        <v/>
      </c>
      <c r="U17" s="39" t="str">
        <f>IF(AND($AJ17, IsolatsiooniLopp&lt;&gt;Kontroll!$U$3), IsolatsiooniLopp, "")</f>
        <v/>
      </c>
      <c r="V17" s="40" t="str">
        <f>IF(AND($AJ17, SeotudHaigeEesnimi&lt;&gt;Kontroll!$V$3), SeotudHaigeEesnimi, "")</f>
        <v/>
      </c>
      <c r="W17" s="36" t="str">
        <f>IF(AND($AJ17, SeotudHaigePerenimi&lt;&gt;Kontroll!$W$3), SeotudHaigePerenimi, "")</f>
        <v/>
      </c>
      <c r="X17" s="41" t="str">
        <f>IF(AND($AJ17, SeotudHaigeIsikukood&lt;&gt;Kontroll!$X$3), SeotudHaigeIsikukood, "")</f>
        <v/>
      </c>
      <c r="Z17" s="3" t="str">
        <f>IF(AND($AJ17, AndmeteEsitajaNimi&lt;&gt;Kontroll!$Z$3), AndmeteEsitajaNimi, "")</f>
        <v/>
      </c>
      <c r="AA17" s="3" t="str">
        <f>IF(AND($AJ17, AndmeteEsitajaEpost&lt;&gt;Kontroll!$AA$3), AndmeteEsitajaEpost, "")</f>
        <v/>
      </c>
      <c r="AB17" s="3" t="str">
        <f>IF(AND($AJ17, AndmeteEsitajaTelefon&lt;&gt;Kontroll!$AB$3), AndmeteEsitajaTelefon, "")</f>
        <v/>
      </c>
      <c r="AC17" s="3" t="str">
        <f>IF(AND($AJ17, TerviseametiRegioon&lt;&gt;Kontroll!$AC$3), TerviseametiRegioon, "")</f>
        <v/>
      </c>
      <c r="AD17" s="3" t="str">
        <f>IF(AND($AJ17, TerviseametiInspektor&lt;&gt;Kontroll!$AD$3), TerviseametiInspektor, "")</f>
        <v/>
      </c>
      <c r="AE17" s="3" t="str">
        <f>IF(AND($AJ17, TerviseametiInspektoriIsikukood&lt;&gt;Kontroll!$AE$3), TerviseametiInspektoriIsikukood, "")</f>
        <v/>
      </c>
      <c r="AF17" s="3" t="str">
        <f>IF(AND($AJ17, TerviseametiInspektoriEpost&lt;&gt;Kontroll!$AF$3), TerviseametiInspektoriEpost, "")</f>
        <v/>
      </c>
      <c r="AI17" s="6" t="b">
        <f>IFERROR(SUMPRODUCT(--($B17:$X17&lt;&gt;""))&lt;&gt;SUMPRODUCT(--(Kontroll!$B$2:$X$2&lt;&gt;"")),TRUE)</f>
        <v>0</v>
      </c>
      <c r="AJ17" s="6" t="b">
        <f>IFERROR(SUMPRODUCT(--($C17:$N17&lt;&gt;""))&lt;&gt;SUMPRODUCT(--(Kontroll!$C$2:$N$2&lt;&gt;"")),TRUE)</f>
        <v>0</v>
      </c>
      <c r="AK17" s="6" t="b">
        <f t="shared" si="4"/>
        <v>0</v>
      </c>
      <c r="AL17" s="6" t="str">
        <f t="shared" si="5"/>
        <v/>
      </c>
      <c r="AM17" s="6" t="str">
        <f t="shared" si="6"/>
        <v/>
      </c>
      <c r="AN17" s="6" t="str">
        <f t="shared" si="7"/>
        <v/>
      </c>
      <c r="AO17" s="1"/>
    </row>
    <row r="18" spans="1:41" x14ac:dyDescent="0.35">
      <c r="A18" s="2" t="str">
        <f t="shared" si="0"/>
        <v/>
      </c>
      <c r="B18" s="29" t="str">
        <f>IF(AND($AJ18, AndmeteEsitamiseKP&lt;&gt;Kontroll!$B$3), AndmeteEsitamiseKP, "")</f>
        <v/>
      </c>
      <c r="O18" s="35" t="str">
        <f>IF(AND($AJ18, AsutuseNimi&lt;&gt;Kontroll!$O$3), AsutuseNimi, "")</f>
        <v/>
      </c>
      <c r="P18" s="35" t="str">
        <f>IF(AND($AJ18, AsutuseAadress&lt;&gt;Kontroll!$P$3), AsutuseAadress, "")</f>
        <v/>
      </c>
      <c r="Q18" s="36" t="str">
        <f>IF(AND($AJ18, AsutuseRyhm&lt;&gt;Kontroll!$Q$3), AsutuseRyhm, "")</f>
        <v/>
      </c>
      <c r="S18" s="38" t="str">
        <f>IF(AND($AJ18, IsolatsiooniAlgus&lt;&gt;Kontroll!$T$3), IsolatsiooniAlgus, "")</f>
        <v/>
      </c>
      <c r="T18" s="38" t="str">
        <f>IF(AND($AJ18, IsolatsiooniAlgus&lt;&gt;Kontroll!$T$3), IsolatsiooniAlgus, "")</f>
        <v/>
      </c>
      <c r="U18" s="39" t="str">
        <f>IF(AND($AJ18, IsolatsiooniLopp&lt;&gt;Kontroll!$U$3), IsolatsiooniLopp, "")</f>
        <v/>
      </c>
      <c r="V18" s="40" t="str">
        <f>IF(AND($AJ18, SeotudHaigeEesnimi&lt;&gt;Kontroll!$V$3), SeotudHaigeEesnimi, "")</f>
        <v/>
      </c>
      <c r="W18" s="36" t="str">
        <f>IF(AND($AJ18, SeotudHaigePerenimi&lt;&gt;Kontroll!$W$3), SeotudHaigePerenimi, "")</f>
        <v/>
      </c>
      <c r="X18" s="41" t="str">
        <f>IF(AND($AJ18, SeotudHaigeIsikukood&lt;&gt;Kontroll!$X$3), SeotudHaigeIsikukood, "")</f>
        <v/>
      </c>
      <c r="Z18" s="3" t="str">
        <f>IF(AND($AJ18, AndmeteEsitajaNimi&lt;&gt;Kontroll!$Z$3), AndmeteEsitajaNimi, "")</f>
        <v/>
      </c>
      <c r="AA18" s="3" t="str">
        <f>IF(AND($AJ18, AndmeteEsitajaEpost&lt;&gt;Kontroll!$AA$3), AndmeteEsitajaEpost, "")</f>
        <v/>
      </c>
      <c r="AB18" s="3" t="str">
        <f>IF(AND($AJ18, AndmeteEsitajaTelefon&lt;&gt;Kontroll!$AB$3), AndmeteEsitajaTelefon, "")</f>
        <v/>
      </c>
      <c r="AC18" s="3" t="str">
        <f>IF(AND($AJ18, TerviseametiRegioon&lt;&gt;Kontroll!$AC$3), TerviseametiRegioon, "")</f>
        <v/>
      </c>
      <c r="AD18" s="3" t="str">
        <f>IF(AND($AJ18, TerviseametiInspektor&lt;&gt;Kontroll!$AD$3), TerviseametiInspektor, "")</f>
        <v/>
      </c>
      <c r="AE18" s="3" t="str">
        <f>IF(AND($AJ18, TerviseametiInspektoriIsikukood&lt;&gt;Kontroll!$AE$3), TerviseametiInspektoriIsikukood, "")</f>
        <v/>
      </c>
      <c r="AF18" s="3" t="str">
        <f>IF(AND($AJ18, TerviseametiInspektoriEpost&lt;&gt;Kontroll!$AF$3), TerviseametiInspektoriEpost, "")</f>
        <v/>
      </c>
      <c r="AI18" s="6" t="b">
        <f>IFERROR(SUMPRODUCT(--($B18:$X18&lt;&gt;""))&lt;&gt;SUMPRODUCT(--(Kontroll!$B$2:$X$2&lt;&gt;"")),TRUE)</f>
        <v>0</v>
      </c>
      <c r="AJ18" s="6" t="b">
        <f>IFERROR(SUMPRODUCT(--($C18:$N18&lt;&gt;""))&lt;&gt;SUMPRODUCT(--(Kontroll!$C$2:$N$2&lt;&gt;"")),TRUE)</f>
        <v>0</v>
      </c>
      <c r="AK18" s="6" t="b">
        <f t="shared" si="4"/>
        <v>0</v>
      </c>
      <c r="AL18" s="6" t="str">
        <f t="shared" si="5"/>
        <v/>
      </c>
      <c r="AM18" s="6" t="str">
        <f t="shared" si="6"/>
        <v/>
      </c>
      <c r="AN18" s="6" t="str">
        <f t="shared" si="7"/>
        <v/>
      </c>
      <c r="AO18" s="1"/>
    </row>
    <row r="19" spans="1:41" x14ac:dyDescent="0.35">
      <c r="A19" s="2" t="str">
        <f t="shared" si="0"/>
        <v/>
      </c>
      <c r="B19" s="29" t="str">
        <f>IF(AND($AJ19, AndmeteEsitamiseKP&lt;&gt;Kontroll!$B$3), AndmeteEsitamiseKP, "")</f>
        <v/>
      </c>
      <c r="O19" s="35" t="str">
        <f>IF(AND($AJ19, AsutuseNimi&lt;&gt;Kontroll!$O$3), AsutuseNimi, "")</f>
        <v/>
      </c>
      <c r="P19" s="35" t="str">
        <f>IF(AND($AJ19, AsutuseAadress&lt;&gt;Kontroll!$P$3), AsutuseAadress, "")</f>
        <v/>
      </c>
      <c r="Q19" s="36" t="str">
        <f>IF(AND($AJ19, AsutuseRyhm&lt;&gt;Kontroll!$Q$3), AsutuseRyhm, "")</f>
        <v/>
      </c>
      <c r="S19" s="38" t="str">
        <f>IF(AND($AJ19, IsolatsiooniAlgus&lt;&gt;Kontroll!$T$3), IsolatsiooniAlgus, "")</f>
        <v/>
      </c>
      <c r="T19" s="38" t="str">
        <f>IF(AND($AJ19, IsolatsiooniAlgus&lt;&gt;Kontroll!$T$3), IsolatsiooniAlgus, "")</f>
        <v/>
      </c>
      <c r="U19" s="39" t="str">
        <f>IF(AND($AJ19, IsolatsiooniLopp&lt;&gt;Kontroll!$U$3), IsolatsiooniLopp, "")</f>
        <v/>
      </c>
      <c r="V19" s="40" t="str">
        <f>IF(AND($AJ19, SeotudHaigeEesnimi&lt;&gt;Kontroll!$V$3), SeotudHaigeEesnimi, "")</f>
        <v/>
      </c>
      <c r="W19" s="36" t="str">
        <f>IF(AND($AJ19, SeotudHaigePerenimi&lt;&gt;Kontroll!$W$3), SeotudHaigePerenimi, "")</f>
        <v/>
      </c>
      <c r="X19" s="41" t="str">
        <f>IF(AND($AJ19, SeotudHaigeIsikukood&lt;&gt;Kontroll!$X$3), SeotudHaigeIsikukood, "")</f>
        <v/>
      </c>
      <c r="Z19" s="3" t="str">
        <f>IF(AND($AJ19, AndmeteEsitajaNimi&lt;&gt;Kontroll!$Z$3), AndmeteEsitajaNimi, "")</f>
        <v/>
      </c>
      <c r="AA19" s="3" t="str">
        <f>IF(AND($AJ19, AndmeteEsitajaEpost&lt;&gt;Kontroll!$AA$3), AndmeteEsitajaEpost, "")</f>
        <v/>
      </c>
      <c r="AB19" s="3" t="str">
        <f>IF(AND($AJ19, AndmeteEsitajaTelefon&lt;&gt;Kontroll!$AB$3), AndmeteEsitajaTelefon, "")</f>
        <v/>
      </c>
      <c r="AC19" s="3" t="str">
        <f>IF(AND($AJ19, TerviseametiRegioon&lt;&gt;Kontroll!$AC$3), TerviseametiRegioon, "")</f>
        <v/>
      </c>
      <c r="AD19" s="3" t="str">
        <f>IF(AND($AJ19, TerviseametiInspektor&lt;&gt;Kontroll!$AD$3), TerviseametiInspektor, "")</f>
        <v/>
      </c>
      <c r="AE19" s="3" t="str">
        <f>IF(AND($AJ19, TerviseametiInspektoriIsikukood&lt;&gt;Kontroll!$AE$3), TerviseametiInspektoriIsikukood, "")</f>
        <v/>
      </c>
      <c r="AF19" s="3" t="str">
        <f>IF(AND($AJ19, TerviseametiInspektoriEpost&lt;&gt;Kontroll!$AF$3), TerviseametiInspektoriEpost, "")</f>
        <v/>
      </c>
      <c r="AI19" s="6" t="b">
        <f>IFERROR(SUMPRODUCT(--($B19:$X19&lt;&gt;""))&lt;&gt;SUMPRODUCT(--(Kontroll!$B$2:$X$2&lt;&gt;"")),TRUE)</f>
        <v>0</v>
      </c>
      <c r="AJ19" s="6" t="b">
        <f>IFERROR(SUMPRODUCT(--($C19:$N19&lt;&gt;""))&lt;&gt;SUMPRODUCT(--(Kontroll!$C$2:$N$2&lt;&gt;"")),TRUE)</f>
        <v>0</v>
      </c>
      <c r="AK19" s="6" t="b">
        <f t="shared" si="4"/>
        <v>0</v>
      </c>
      <c r="AL19" s="6" t="str">
        <f t="shared" si="5"/>
        <v/>
      </c>
      <c r="AM19" s="6" t="str">
        <f t="shared" si="6"/>
        <v/>
      </c>
      <c r="AN19" s="6" t="str">
        <f t="shared" si="7"/>
        <v/>
      </c>
      <c r="AO19" s="1"/>
    </row>
    <row r="20" spans="1:41" x14ac:dyDescent="0.35">
      <c r="A20" s="2" t="str">
        <f t="shared" si="0"/>
        <v/>
      </c>
      <c r="B20" s="29" t="str">
        <f>IF(AND($AJ20, AndmeteEsitamiseKP&lt;&gt;Kontroll!$B$3), AndmeteEsitamiseKP, "")</f>
        <v/>
      </c>
      <c r="O20" s="35" t="str">
        <f>IF(AND($AJ20, AsutuseNimi&lt;&gt;Kontroll!$O$3), AsutuseNimi, "")</f>
        <v/>
      </c>
      <c r="P20" s="35" t="str">
        <f>IF(AND($AJ20, AsutuseAadress&lt;&gt;Kontroll!$P$3), AsutuseAadress, "")</f>
        <v/>
      </c>
      <c r="Q20" s="36" t="str">
        <f>IF(AND($AJ20, AsutuseRyhm&lt;&gt;Kontroll!$Q$3), AsutuseRyhm, "")</f>
        <v/>
      </c>
      <c r="S20" s="38" t="str">
        <f>IF(AND($AJ20, IsolatsiooniAlgus&lt;&gt;Kontroll!$T$3), IsolatsiooniAlgus, "")</f>
        <v/>
      </c>
      <c r="T20" s="38" t="str">
        <f>IF(AND($AJ20, IsolatsiooniAlgus&lt;&gt;Kontroll!$T$3), IsolatsiooniAlgus, "")</f>
        <v/>
      </c>
      <c r="U20" s="39" t="str">
        <f>IF(AND($AJ20, IsolatsiooniLopp&lt;&gt;Kontroll!$U$3), IsolatsiooniLopp, "")</f>
        <v/>
      </c>
      <c r="V20" s="40" t="str">
        <f>IF(AND($AJ20, SeotudHaigeEesnimi&lt;&gt;Kontroll!$V$3), SeotudHaigeEesnimi, "")</f>
        <v/>
      </c>
      <c r="W20" s="36" t="str">
        <f>IF(AND($AJ20, SeotudHaigePerenimi&lt;&gt;Kontroll!$W$3), SeotudHaigePerenimi, "")</f>
        <v/>
      </c>
      <c r="X20" s="41" t="str">
        <f>IF(AND($AJ20, SeotudHaigeIsikukood&lt;&gt;Kontroll!$X$3), SeotudHaigeIsikukood, "")</f>
        <v/>
      </c>
      <c r="Z20" s="3" t="str">
        <f>IF(AND($AJ20, AndmeteEsitajaNimi&lt;&gt;Kontroll!$Z$3), AndmeteEsitajaNimi, "")</f>
        <v/>
      </c>
      <c r="AA20" s="3" t="str">
        <f>IF(AND($AJ20, AndmeteEsitajaEpost&lt;&gt;Kontroll!$AA$3), AndmeteEsitajaEpost, "")</f>
        <v/>
      </c>
      <c r="AB20" s="3" t="str">
        <f>IF(AND($AJ20, AndmeteEsitajaTelefon&lt;&gt;Kontroll!$AB$3), AndmeteEsitajaTelefon, "")</f>
        <v/>
      </c>
      <c r="AC20" s="3" t="str">
        <f>IF(AND($AJ20, TerviseametiRegioon&lt;&gt;Kontroll!$AC$3), TerviseametiRegioon, "")</f>
        <v/>
      </c>
      <c r="AD20" s="3" t="str">
        <f>IF(AND($AJ20, TerviseametiInspektor&lt;&gt;Kontroll!$AD$3), TerviseametiInspektor, "")</f>
        <v/>
      </c>
      <c r="AE20" s="3" t="str">
        <f>IF(AND($AJ20, TerviseametiInspektoriIsikukood&lt;&gt;Kontroll!$AE$3), TerviseametiInspektoriIsikukood, "")</f>
        <v/>
      </c>
      <c r="AF20" s="3" t="str">
        <f>IF(AND($AJ20, TerviseametiInspektoriEpost&lt;&gt;Kontroll!$AF$3), TerviseametiInspektoriEpost, "")</f>
        <v/>
      </c>
      <c r="AI20" s="6" t="b">
        <f>IFERROR(SUMPRODUCT(--($B20:$X20&lt;&gt;""))&lt;&gt;SUMPRODUCT(--(Kontroll!$B$2:$X$2&lt;&gt;"")),TRUE)</f>
        <v>0</v>
      </c>
      <c r="AJ20" s="6" t="b">
        <f>IFERROR(SUMPRODUCT(--($C20:$N20&lt;&gt;""))&lt;&gt;SUMPRODUCT(--(Kontroll!$C$2:$N$2&lt;&gt;"")),TRUE)</f>
        <v>0</v>
      </c>
      <c r="AK20" s="6" t="b">
        <f t="shared" si="4"/>
        <v>0</v>
      </c>
      <c r="AL20" s="6" t="str">
        <f t="shared" si="5"/>
        <v/>
      </c>
      <c r="AM20" s="6" t="str">
        <f t="shared" si="6"/>
        <v/>
      </c>
      <c r="AN20" s="6" t="str">
        <f t="shared" si="7"/>
        <v/>
      </c>
      <c r="AO20" s="1"/>
    </row>
    <row r="21" spans="1:41" x14ac:dyDescent="0.35">
      <c r="A21" s="2" t="str">
        <f t="shared" si="0"/>
        <v/>
      </c>
      <c r="B21" s="29" t="str">
        <f>IF(AND($AJ21, AndmeteEsitamiseKP&lt;&gt;Kontroll!$B$3), AndmeteEsitamiseKP, "")</f>
        <v/>
      </c>
      <c r="O21" s="35" t="str">
        <f>IF(AND($AJ21, AsutuseNimi&lt;&gt;Kontroll!$O$3), AsutuseNimi, "")</f>
        <v/>
      </c>
      <c r="P21" s="35" t="str">
        <f>IF(AND($AJ21, AsutuseAadress&lt;&gt;Kontroll!$P$3), AsutuseAadress, "")</f>
        <v/>
      </c>
      <c r="Q21" s="36" t="str">
        <f>IF(AND($AJ21, AsutuseRyhm&lt;&gt;Kontroll!$Q$3), AsutuseRyhm, "")</f>
        <v/>
      </c>
      <c r="S21" s="38" t="str">
        <f>IF(AND($AJ21, IsolatsiooniAlgus&lt;&gt;Kontroll!$T$3), IsolatsiooniAlgus, "")</f>
        <v/>
      </c>
      <c r="T21" s="38" t="str">
        <f>IF(AND($AJ21, IsolatsiooniAlgus&lt;&gt;Kontroll!$T$3), IsolatsiooniAlgus, "")</f>
        <v/>
      </c>
      <c r="U21" s="39" t="str">
        <f>IF(AND($AJ21, IsolatsiooniLopp&lt;&gt;Kontroll!$U$3), IsolatsiooniLopp, "")</f>
        <v/>
      </c>
      <c r="V21" s="40" t="str">
        <f>IF(AND($AJ21, SeotudHaigeEesnimi&lt;&gt;Kontroll!$V$3), SeotudHaigeEesnimi, "")</f>
        <v/>
      </c>
      <c r="W21" s="36" t="str">
        <f>IF(AND($AJ21, SeotudHaigePerenimi&lt;&gt;Kontroll!$W$3), SeotudHaigePerenimi, "")</f>
        <v/>
      </c>
      <c r="X21" s="41" t="str">
        <f>IF(AND($AJ21, SeotudHaigeIsikukood&lt;&gt;Kontroll!$X$3), SeotudHaigeIsikukood, "")</f>
        <v/>
      </c>
      <c r="Z21" s="3" t="str">
        <f>IF(AND($AJ21, AndmeteEsitajaNimi&lt;&gt;Kontroll!$Z$3), AndmeteEsitajaNimi, "")</f>
        <v/>
      </c>
      <c r="AA21" s="3" t="str">
        <f>IF(AND($AJ21, AndmeteEsitajaEpost&lt;&gt;Kontroll!$AA$3), AndmeteEsitajaEpost, "")</f>
        <v/>
      </c>
      <c r="AB21" s="3" t="str">
        <f>IF(AND($AJ21, AndmeteEsitajaTelefon&lt;&gt;Kontroll!$AB$3), AndmeteEsitajaTelefon, "")</f>
        <v/>
      </c>
      <c r="AC21" s="3" t="str">
        <f>IF(AND($AJ21, TerviseametiRegioon&lt;&gt;Kontroll!$AC$3), TerviseametiRegioon, "")</f>
        <v/>
      </c>
      <c r="AD21" s="3" t="str">
        <f>IF(AND($AJ21, TerviseametiInspektor&lt;&gt;Kontroll!$AD$3), TerviseametiInspektor, "")</f>
        <v/>
      </c>
      <c r="AE21" s="3" t="str">
        <f>IF(AND($AJ21, TerviseametiInspektoriIsikukood&lt;&gt;Kontroll!$AE$3), TerviseametiInspektoriIsikukood, "")</f>
        <v/>
      </c>
      <c r="AF21" s="3" t="str">
        <f>IF(AND($AJ21, TerviseametiInspektoriEpost&lt;&gt;Kontroll!$AF$3), TerviseametiInspektoriEpost, "")</f>
        <v/>
      </c>
      <c r="AI21" s="6" t="b">
        <f>IFERROR(SUMPRODUCT(--($B21:$X21&lt;&gt;""))&lt;&gt;SUMPRODUCT(--(Kontroll!$B$2:$X$2&lt;&gt;"")),TRUE)</f>
        <v>0</v>
      </c>
      <c r="AJ21" s="6" t="b">
        <f>IFERROR(SUMPRODUCT(--($C21:$N21&lt;&gt;""))&lt;&gt;SUMPRODUCT(--(Kontroll!$C$2:$N$2&lt;&gt;"")),TRUE)</f>
        <v>0</v>
      </c>
      <c r="AK21" s="6" t="b">
        <f t="shared" si="4"/>
        <v>0</v>
      </c>
      <c r="AL21" s="6" t="str">
        <f t="shared" si="5"/>
        <v/>
      </c>
      <c r="AM21" s="6" t="str">
        <f t="shared" si="6"/>
        <v/>
      </c>
      <c r="AN21" s="6" t="str">
        <f t="shared" si="7"/>
        <v/>
      </c>
      <c r="AO21" s="1"/>
    </row>
    <row r="22" spans="1:41" x14ac:dyDescent="0.35">
      <c r="A22" s="2" t="str">
        <f t="shared" si="0"/>
        <v/>
      </c>
      <c r="B22" s="29" t="str">
        <f>IF(AND($AJ22, AndmeteEsitamiseKP&lt;&gt;Kontroll!$B$3), AndmeteEsitamiseKP, "")</f>
        <v/>
      </c>
      <c r="O22" s="35" t="str">
        <f>IF(AND($AJ22, AsutuseNimi&lt;&gt;Kontroll!$O$3), AsutuseNimi, "")</f>
        <v/>
      </c>
      <c r="P22" s="35" t="str">
        <f>IF(AND($AJ22, AsutuseAadress&lt;&gt;Kontroll!$P$3), AsutuseAadress, "")</f>
        <v/>
      </c>
      <c r="Q22" s="36" t="str">
        <f>IF(AND($AJ22, AsutuseRyhm&lt;&gt;Kontroll!$Q$3), AsutuseRyhm, "")</f>
        <v/>
      </c>
      <c r="S22" s="38" t="str">
        <f>IF(AND($AJ22, IsolatsiooniAlgus&lt;&gt;Kontroll!$T$3), IsolatsiooniAlgus, "")</f>
        <v/>
      </c>
      <c r="T22" s="38" t="str">
        <f>IF(AND($AJ22, IsolatsiooniAlgus&lt;&gt;Kontroll!$T$3), IsolatsiooniAlgus, "")</f>
        <v/>
      </c>
      <c r="U22" s="39" t="str">
        <f>IF(AND($AJ22, IsolatsiooniLopp&lt;&gt;Kontroll!$U$3), IsolatsiooniLopp, "")</f>
        <v/>
      </c>
      <c r="V22" s="40" t="str">
        <f>IF(AND($AJ22, SeotudHaigeEesnimi&lt;&gt;Kontroll!$V$3), SeotudHaigeEesnimi, "")</f>
        <v/>
      </c>
      <c r="W22" s="36" t="str">
        <f>IF(AND($AJ22, SeotudHaigePerenimi&lt;&gt;Kontroll!$W$3), SeotudHaigePerenimi, "")</f>
        <v/>
      </c>
      <c r="X22" s="41" t="str">
        <f>IF(AND($AJ22, SeotudHaigeIsikukood&lt;&gt;Kontroll!$X$3), SeotudHaigeIsikukood, "")</f>
        <v/>
      </c>
      <c r="Z22" s="3" t="str">
        <f>IF(AND($AJ22, AndmeteEsitajaNimi&lt;&gt;Kontroll!$Z$3), AndmeteEsitajaNimi, "")</f>
        <v/>
      </c>
      <c r="AA22" s="3" t="str">
        <f>IF(AND($AJ22, AndmeteEsitajaEpost&lt;&gt;Kontroll!$AA$3), AndmeteEsitajaEpost, "")</f>
        <v/>
      </c>
      <c r="AB22" s="3" t="str">
        <f>IF(AND($AJ22, AndmeteEsitajaTelefon&lt;&gt;Kontroll!$AB$3), AndmeteEsitajaTelefon, "")</f>
        <v/>
      </c>
      <c r="AC22" s="3" t="str">
        <f>IF(AND($AJ22, TerviseametiRegioon&lt;&gt;Kontroll!$AC$3), TerviseametiRegioon, "")</f>
        <v/>
      </c>
      <c r="AD22" s="3" t="str">
        <f>IF(AND($AJ22, TerviseametiInspektor&lt;&gt;Kontroll!$AD$3), TerviseametiInspektor, "")</f>
        <v/>
      </c>
      <c r="AE22" s="3" t="str">
        <f>IF(AND($AJ22, TerviseametiInspektoriIsikukood&lt;&gt;Kontroll!$AE$3), TerviseametiInspektoriIsikukood, "")</f>
        <v/>
      </c>
      <c r="AF22" s="3" t="str">
        <f>IF(AND($AJ22, TerviseametiInspektoriEpost&lt;&gt;Kontroll!$AF$3), TerviseametiInspektoriEpost, "")</f>
        <v/>
      </c>
      <c r="AI22" s="6" t="b">
        <f>IFERROR(SUMPRODUCT(--($B22:$X22&lt;&gt;""))&lt;&gt;SUMPRODUCT(--(Kontroll!$B$2:$X$2&lt;&gt;"")),TRUE)</f>
        <v>0</v>
      </c>
      <c r="AJ22" s="6" t="b">
        <f>IFERROR(SUMPRODUCT(--($C22:$N22&lt;&gt;""))&lt;&gt;SUMPRODUCT(--(Kontroll!$C$2:$N$2&lt;&gt;"")),TRUE)</f>
        <v>0</v>
      </c>
      <c r="AK22" s="6" t="b">
        <f t="shared" si="4"/>
        <v>0</v>
      </c>
      <c r="AL22" s="6" t="str">
        <f t="shared" si="5"/>
        <v/>
      </c>
      <c r="AM22" s="6" t="str">
        <f t="shared" si="6"/>
        <v/>
      </c>
      <c r="AN22" s="6" t="str">
        <f t="shared" si="7"/>
        <v/>
      </c>
    </row>
    <row r="23" spans="1:41" x14ac:dyDescent="0.35">
      <c r="A23" s="2" t="str">
        <f t="shared" si="0"/>
        <v/>
      </c>
      <c r="B23" s="29" t="str">
        <f>IF(AND($AJ23, AndmeteEsitamiseKP&lt;&gt;Kontroll!$B$3), AndmeteEsitamiseKP, "")</f>
        <v/>
      </c>
      <c r="O23" s="35" t="str">
        <f>IF(AND($AJ23, AsutuseNimi&lt;&gt;Kontroll!$O$3), AsutuseNimi, "")</f>
        <v/>
      </c>
      <c r="P23" s="35" t="str">
        <f>IF(AND($AJ23, AsutuseAadress&lt;&gt;Kontroll!$P$3), AsutuseAadress, "")</f>
        <v/>
      </c>
      <c r="Q23" s="36" t="str">
        <f>IF(AND($AJ23, AsutuseRyhm&lt;&gt;Kontroll!$Q$3), AsutuseRyhm, "")</f>
        <v/>
      </c>
      <c r="S23" s="38" t="str">
        <f>IF(AND($AJ23, IsolatsiooniAlgus&lt;&gt;Kontroll!$T$3), IsolatsiooniAlgus, "")</f>
        <v/>
      </c>
      <c r="T23" s="38" t="str">
        <f>IF(AND($AJ23, IsolatsiooniAlgus&lt;&gt;Kontroll!$T$3), IsolatsiooniAlgus, "")</f>
        <v/>
      </c>
      <c r="U23" s="39" t="str">
        <f>IF(AND($AJ23, IsolatsiooniLopp&lt;&gt;Kontroll!$U$3), IsolatsiooniLopp, "")</f>
        <v/>
      </c>
      <c r="V23" s="40" t="str">
        <f>IF(AND($AJ23, SeotudHaigeEesnimi&lt;&gt;Kontroll!$V$3), SeotudHaigeEesnimi, "")</f>
        <v/>
      </c>
      <c r="W23" s="36" t="str">
        <f>IF(AND($AJ23, SeotudHaigePerenimi&lt;&gt;Kontroll!$W$3), SeotudHaigePerenimi, "")</f>
        <v/>
      </c>
      <c r="X23" s="41" t="str">
        <f>IF(AND($AJ23, SeotudHaigeIsikukood&lt;&gt;Kontroll!$X$3), SeotudHaigeIsikukood, "")</f>
        <v/>
      </c>
      <c r="Z23" s="3" t="str">
        <f>IF(AND($AJ23, AndmeteEsitajaNimi&lt;&gt;Kontroll!$Z$3), AndmeteEsitajaNimi, "")</f>
        <v/>
      </c>
      <c r="AA23" s="3" t="str">
        <f>IF(AND($AJ23, AndmeteEsitajaEpost&lt;&gt;Kontroll!$AA$3), AndmeteEsitajaEpost, "")</f>
        <v/>
      </c>
      <c r="AB23" s="3" t="str">
        <f>IF(AND($AJ23, AndmeteEsitajaTelefon&lt;&gt;Kontroll!$AB$3), AndmeteEsitajaTelefon, "")</f>
        <v/>
      </c>
      <c r="AC23" s="3" t="str">
        <f>IF(AND($AJ23, TerviseametiRegioon&lt;&gt;Kontroll!$AC$3), TerviseametiRegioon, "")</f>
        <v/>
      </c>
      <c r="AD23" s="3" t="str">
        <f>IF(AND($AJ23, TerviseametiInspektor&lt;&gt;Kontroll!$AD$3), TerviseametiInspektor, "")</f>
        <v/>
      </c>
      <c r="AE23" s="3" t="str">
        <f>IF(AND($AJ23, TerviseametiInspektoriIsikukood&lt;&gt;Kontroll!$AE$3), TerviseametiInspektoriIsikukood, "")</f>
        <v/>
      </c>
      <c r="AF23" s="3" t="str">
        <f>IF(AND($AJ23, TerviseametiInspektoriEpost&lt;&gt;Kontroll!$AF$3), TerviseametiInspektoriEpost, "")</f>
        <v/>
      </c>
      <c r="AI23" s="6" t="b">
        <f>IFERROR(SUMPRODUCT(--($B23:$X23&lt;&gt;""))&lt;&gt;SUMPRODUCT(--(Kontroll!$B$2:$X$2&lt;&gt;"")),TRUE)</f>
        <v>0</v>
      </c>
      <c r="AJ23" s="6" t="b">
        <f>IFERROR(SUMPRODUCT(--($C23:$N23&lt;&gt;""))&lt;&gt;SUMPRODUCT(--(Kontroll!$C$2:$N$2&lt;&gt;"")),TRUE)</f>
        <v>0</v>
      </c>
      <c r="AK23" s="6" t="b">
        <f t="shared" si="4"/>
        <v>0</v>
      </c>
      <c r="AL23" s="6" t="str">
        <f t="shared" si="5"/>
        <v/>
      </c>
      <c r="AM23" s="6" t="str">
        <f t="shared" si="6"/>
        <v/>
      </c>
      <c r="AN23" s="6" t="str">
        <f t="shared" si="7"/>
        <v/>
      </c>
    </row>
    <row r="24" spans="1:41" x14ac:dyDescent="0.35">
      <c r="A24" s="2" t="str">
        <f t="shared" si="0"/>
        <v/>
      </c>
      <c r="B24" s="29" t="str">
        <f>IF(AND($AJ24, AndmeteEsitamiseKP&lt;&gt;Kontroll!$B$3), AndmeteEsitamiseKP, "")</f>
        <v/>
      </c>
      <c r="O24" s="35" t="str">
        <f>IF(AND($AJ24, AsutuseNimi&lt;&gt;Kontroll!$O$3), AsutuseNimi, "")</f>
        <v/>
      </c>
      <c r="P24" s="35" t="str">
        <f>IF(AND($AJ24, AsutuseAadress&lt;&gt;Kontroll!$P$3), AsutuseAadress, "")</f>
        <v/>
      </c>
      <c r="Q24" s="36" t="str">
        <f>IF(AND($AJ24, AsutuseRyhm&lt;&gt;Kontroll!$Q$3), AsutuseRyhm, "")</f>
        <v/>
      </c>
      <c r="S24" s="38" t="str">
        <f>IF(AND($AJ24, IsolatsiooniAlgus&lt;&gt;Kontroll!$T$3), IsolatsiooniAlgus, "")</f>
        <v/>
      </c>
      <c r="T24" s="38" t="str">
        <f>IF(AND($AJ24, IsolatsiooniAlgus&lt;&gt;Kontroll!$T$3), IsolatsiooniAlgus, "")</f>
        <v/>
      </c>
      <c r="U24" s="39" t="str">
        <f>IF(AND($AJ24, IsolatsiooniLopp&lt;&gt;Kontroll!$U$3), IsolatsiooniLopp, "")</f>
        <v/>
      </c>
      <c r="V24" s="40" t="str">
        <f>IF(AND($AJ24, SeotudHaigeEesnimi&lt;&gt;Kontroll!$V$3), SeotudHaigeEesnimi, "")</f>
        <v/>
      </c>
      <c r="W24" s="36" t="str">
        <f>IF(AND($AJ24, SeotudHaigePerenimi&lt;&gt;Kontroll!$W$3), SeotudHaigePerenimi, "")</f>
        <v/>
      </c>
      <c r="X24" s="41" t="str">
        <f>IF(AND($AJ24, SeotudHaigeIsikukood&lt;&gt;Kontroll!$X$3), SeotudHaigeIsikukood, "")</f>
        <v/>
      </c>
      <c r="Z24" s="3" t="str">
        <f>IF(AND($AJ24, AndmeteEsitajaNimi&lt;&gt;Kontroll!$Z$3), AndmeteEsitajaNimi, "")</f>
        <v/>
      </c>
      <c r="AA24" s="3" t="str">
        <f>IF(AND($AJ24, AndmeteEsitajaEpost&lt;&gt;Kontroll!$AA$3), AndmeteEsitajaEpost, "")</f>
        <v/>
      </c>
      <c r="AB24" s="3" t="str">
        <f>IF(AND($AJ24, AndmeteEsitajaTelefon&lt;&gt;Kontroll!$AB$3), AndmeteEsitajaTelefon, "")</f>
        <v/>
      </c>
      <c r="AC24" s="3" t="str">
        <f>IF(AND($AJ24, TerviseametiRegioon&lt;&gt;Kontroll!$AC$3), TerviseametiRegioon, "")</f>
        <v/>
      </c>
      <c r="AD24" s="3" t="str">
        <f>IF(AND($AJ24, TerviseametiInspektor&lt;&gt;Kontroll!$AD$3), TerviseametiInspektor, "")</f>
        <v/>
      </c>
      <c r="AE24" s="3" t="str">
        <f>IF(AND($AJ24, TerviseametiInspektoriIsikukood&lt;&gt;Kontroll!$AE$3), TerviseametiInspektoriIsikukood, "")</f>
        <v/>
      </c>
      <c r="AF24" s="3" t="str">
        <f>IF(AND($AJ24, TerviseametiInspektoriEpost&lt;&gt;Kontroll!$AF$3), TerviseametiInspektoriEpost, "")</f>
        <v/>
      </c>
      <c r="AI24" s="6" t="b">
        <f>IFERROR(SUMPRODUCT(--($B24:$X24&lt;&gt;""))&lt;&gt;SUMPRODUCT(--(Kontroll!$B$2:$X$2&lt;&gt;"")),TRUE)</f>
        <v>0</v>
      </c>
      <c r="AJ24" s="6" t="b">
        <f>IFERROR(SUMPRODUCT(--($C24:$N24&lt;&gt;""))&lt;&gt;SUMPRODUCT(--(Kontroll!$C$2:$N$2&lt;&gt;"")),TRUE)</f>
        <v>0</v>
      </c>
      <c r="AK24" s="6" t="b">
        <f t="shared" si="4"/>
        <v>0</v>
      </c>
      <c r="AL24" s="6" t="str">
        <f t="shared" si="5"/>
        <v/>
      </c>
      <c r="AM24" s="6" t="str">
        <f t="shared" si="6"/>
        <v/>
      </c>
      <c r="AN24" s="6" t="str">
        <f t="shared" si="7"/>
        <v/>
      </c>
    </row>
    <row r="25" spans="1:41" x14ac:dyDescent="0.35">
      <c r="A25" s="2" t="str">
        <f t="shared" si="0"/>
        <v/>
      </c>
      <c r="B25" s="29" t="str">
        <f>IF(AND($AJ25, AndmeteEsitamiseKP&lt;&gt;Kontroll!$B$3), AndmeteEsitamiseKP, "")</f>
        <v/>
      </c>
      <c r="O25" s="35" t="str">
        <f>IF(AND($AJ25, AsutuseNimi&lt;&gt;Kontroll!$O$3), AsutuseNimi, "")</f>
        <v/>
      </c>
      <c r="P25" s="35" t="str">
        <f>IF(AND($AJ25, AsutuseAadress&lt;&gt;Kontroll!$P$3), AsutuseAadress, "")</f>
        <v/>
      </c>
      <c r="Q25" s="36" t="str">
        <f>IF(AND($AJ25, AsutuseRyhm&lt;&gt;Kontroll!$Q$3), AsutuseRyhm, "")</f>
        <v/>
      </c>
      <c r="S25" s="38" t="str">
        <f>IF(AND($AJ25, IsolatsiooniAlgus&lt;&gt;Kontroll!$T$3), IsolatsiooniAlgus, "")</f>
        <v/>
      </c>
      <c r="T25" s="38" t="str">
        <f>IF(AND($AJ25, IsolatsiooniAlgus&lt;&gt;Kontroll!$T$3), IsolatsiooniAlgus, "")</f>
        <v/>
      </c>
      <c r="U25" s="39" t="str">
        <f>IF(AND($AJ25, IsolatsiooniLopp&lt;&gt;Kontroll!$U$3), IsolatsiooniLopp, "")</f>
        <v/>
      </c>
      <c r="V25" s="40" t="str">
        <f>IF(AND($AJ25, SeotudHaigeEesnimi&lt;&gt;Kontroll!$V$3), SeotudHaigeEesnimi, "")</f>
        <v/>
      </c>
      <c r="W25" s="36" t="str">
        <f>IF(AND($AJ25, SeotudHaigePerenimi&lt;&gt;Kontroll!$W$3), SeotudHaigePerenimi, "")</f>
        <v/>
      </c>
      <c r="X25" s="41" t="str">
        <f>IF(AND($AJ25, SeotudHaigeIsikukood&lt;&gt;Kontroll!$X$3), SeotudHaigeIsikukood, "")</f>
        <v/>
      </c>
      <c r="Z25" s="3" t="str">
        <f>IF(AND($AJ25, AndmeteEsitajaNimi&lt;&gt;Kontroll!$Z$3), AndmeteEsitajaNimi, "")</f>
        <v/>
      </c>
      <c r="AA25" s="3" t="str">
        <f>IF(AND($AJ25, AndmeteEsitajaEpost&lt;&gt;Kontroll!$AA$3), AndmeteEsitajaEpost, "")</f>
        <v/>
      </c>
      <c r="AB25" s="3" t="str">
        <f>IF(AND($AJ25, AndmeteEsitajaTelefon&lt;&gt;Kontroll!$AB$3), AndmeteEsitajaTelefon, "")</f>
        <v/>
      </c>
      <c r="AC25" s="3" t="str">
        <f>IF(AND($AJ25, TerviseametiRegioon&lt;&gt;Kontroll!$AC$3), TerviseametiRegioon, "")</f>
        <v/>
      </c>
      <c r="AD25" s="3" t="str">
        <f>IF(AND($AJ25, TerviseametiInspektor&lt;&gt;Kontroll!$AD$3), TerviseametiInspektor, "")</f>
        <v/>
      </c>
      <c r="AE25" s="3" t="str">
        <f>IF(AND($AJ25, TerviseametiInspektoriIsikukood&lt;&gt;Kontroll!$AE$3), TerviseametiInspektoriIsikukood, "")</f>
        <v/>
      </c>
      <c r="AF25" s="3" t="str">
        <f>IF(AND($AJ25, TerviseametiInspektoriEpost&lt;&gt;Kontroll!$AF$3), TerviseametiInspektoriEpost, "")</f>
        <v/>
      </c>
      <c r="AI25" s="6" t="b">
        <f>IFERROR(SUMPRODUCT(--($B25:$X25&lt;&gt;""))&lt;&gt;SUMPRODUCT(--(Kontroll!$B$2:$X$2&lt;&gt;"")),TRUE)</f>
        <v>0</v>
      </c>
      <c r="AJ25" s="6" t="b">
        <f>IFERROR(SUMPRODUCT(--($C25:$N25&lt;&gt;""))&lt;&gt;SUMPRODUCT(--(Kontroll!$C$2:$N$2&lt;&gt;"")),TRUE)</f>
        <v>0</v>
      </c>
      <c r="AK25" s="6" t="b">
        <f t="shared" si="4"/>
        <v>0</v>
      </c>
      <c r="AL25" s="6" t="str">
        <f t="shared" si="5"/>
        <v/>
      </c>
      <c r="AM25" s="6" t="str">
        <f t="shared" si="6"/>
        <v/>
      </c>
      <c r="AN25" s="6" t="str">
        <f t="shared" si="7"/>
        <v/>
      </c>
    </row>
    <row r="26" spans="1:41" x14ac:dyDescent="0.35">
      <c r="A26" s="2" t="str">
        <f t="shared" si="0"/>
        <v/>
      </c>
      <c r="B26" s="29" t="str">
        <f>IF(AND($AJ26, AndmeteEsitamiseKP&lt;&gt;Kontroll!$B$3), AndmeteEsitamiseKP, "")</f>
        <v/>
      </c>
      <c r="O26" s="35" t="str">
        <f>IF(AND($AJ26, AsutuseNimi&lt;&gt;Kontroll!$O$3), AsutuseNimi, "")</f>
        <v/>
      </c>
      <c r="P26" s="35" t="str">
        <f>IF(AND($AJ26, AsutuseAadress&lt;&gt;Kontroll!$P$3), AsutuseAadress, "")</f>
        <v/>
      </c>
      <c r="Q26" s="36" t="str">
        <f>IF(AND($AJ26, AsutuseRyhm&lt;&gt;Kontroll!$Q$3), AsutuseRyhm, "")</f>
        <v/>
      </c>
      <c r="S26" s="38" t="str">
        <f>IF(AND($AJ26, IsolatsiooniAlgus&lt;&gt;Kontroll!$T$3), IsolatsiooniAlgus, "")</f>
        <v/>
      </c>
      <c r="T26" s="38" t="str">
        <f>IF(AND($AJ26, IsolatsiooniAlgus&lt;&gt;Kontroll!$T$3), IsolatsiooniAlgus, "")</f>
        <v/>
      </c>
      <c r="U26" s="39" t="str">
        <f>IF(AND($AJ26, IsolatsiooniLopp&lt;&gt;Kontroll!$U$3), IsolatsiooniLopp, "")</f>
        <v/>
      </c>
      <c r="V26" s="40" t="str">
        <f>IF(AND($AJ26, SeotudHaigeEesnimi&lt;&gt;Kontroll!$V$3), SeotudHaigeEesnimi, "")</f>
        <v/>
      </c>
      <c r="W26" s="36" t="str">
        <f>IF(AND($AJ26, SeotudHaigePerenimi&lt;&gt;Kontroll!$W$3), SeotudHaigePerenimi, "")</f>
        <v/>
      </c>
      <c r="X26" s="41" t="str">
        <f>IF(AND($AJ26, SeotudHaigeIsikukood&lt;&gt;Kontroll!$X$3), SeotudHaigeIsikukood, "")</f>
        <v/>
      </c>
      <c r="Z26" s="3" t="str">
        <f>IF(AND($AJ26, AndmeteEsitajaNimi&lt;&gt;Kontroll!$Z$3), AndmeteEsitajaNimi, "")</f>
        <v/>
      </c>
      <c r="AA26" s="3" t="str">
        <f>IF(AND($AJ26, AndmeteEsitajaEpost&lt;&gt;Kontroll!$AA$3), AndmeteEsitajaEpost, "")</f>
        <v/>
      </c>
      <c r="AB26" s="3" t="str">
        <f>IF(AND($AJ26, AndmeteEsitajaTelefon&lt;&gt;Kontroll!$AB$3), AndmeteEsitajaTelefon, "")</f>
        <v/>
      </c>
      <c r="AC26" s="3" t="str">
        <f>IF(AND($AJ26, TerviseametiRegioon&lt;&gt;Kontroll!$AC$3), TerviseametiRegioon, "")</f>
        <v/>
      </c>
      <c r="AD26" s="3" t="str">
        <f>IF(AND($AJ26, TerviseametiInspektor&lt;&gt;Kontroll!$AD$3), TerviseametiInspektor, "")</f>
        <v/>
      </c>
      <c r="AE26" s="3" t="str">
        <f>IF(AND($AJ26, TerviseametiInspektoriIsikukood&lt;&gt;Kontroll!$AE$3), TerviseametiInspektoriIsikukood, "")</f>
        <v/>
      </c>
      <c r="AF26" s="3" t="str">
        <f>IF(AND($AJ26, TerviseametiInspektoriEpost&lt;&gt;Kontroll!$AF$3), TerviseametiInspektoriEpost, "")</f>
        <v/>
      </c>
      <c r="AI26" s="6" t="b">
        <f>IFERROR(SUMPRODUCT(--($B26:$X26&lt;&gt;""))&lt;&gt;SUMPRODUCT(--(Kontroll!$B$2:$X$2&lt;&gt;"")),TRUE)</f>
        <v>0</v>
      </c>
      <c r="AJ26" s="6" t="b">
        <f>IFERROR(SUMPRODUCT(--($C26:$N26&lt;&gt;""))&lt;&gt;SUMPRODUCT(--(Kontroll!$C$2:$N$2&lt;&gt;"")),TRUE)</f>
        <v>0</v>
      </c>
      <c r="AK26" s="6" t="b">
        <f t="shared" si="4"/>
        <v>0</v>
      </c>
      <c r="AL26" s="6" t="str">
        <f t="shared" si="5"/>
        <v/>
      </c>
      <c r="AM26" s="6" t="str">
        <f t="shared" si="6"/>
        <v/>
      </c>
      <c r="AN26" s="6" t="str">
        <f t="shared" si="7"/>
        <v/>
      </c>
    </row>
    <row r="27" spans="1:41" x14ac:dyDescent="0.35">
      <c r="A27" s="2" t="str">
        <f t="shared" si="0"/>
        <v/>
      </c>
      <c r="B27" s="29" t="str">
        <f>IF(AND($AJ27, AndmeteEsitamiseKP&lt;&gt;Kontroll!$B$3), AndmeteEsitamiseKP, "")</f>
        <v/>
      </c>
      <c r="O27" s="35" t="str">
        <f>IF(AND($AJ27, AsutuseNimi&lt;&gt;Kontroll!$O$3), AsutuseNimi, "")</f>
        <v/>
      </c>
      <c r="P27" s="35" t="str">
        <f>IF(AND($AJ27, AsutuseAadress&lt;&gt;Kontroll!$P$3), AsutuseAadress, "")</f>
        <v/>
      </c>
      <c r="Q27" s="36" t="str">
        <f>IF(AND($AJ27, AsutuseRyhm&lt;&gt;Kontroll!$Q$3), AsutuseRyhm, "")</f>
        <v/>
      </c>
      <c r="S27" s="38" t="str">
        <f>IF(AND($AJ27, IsolatsiooniAlgus&lt;&gt;Kontroll!$T$3), IsolatsiooniAlgus, "")</f>
        <v/>
      </c>
      <c r="T27" s="38" t="str">
        <f>IF(AND($AJ27, IsolatsiooniAlgus&lt;&gt;Kontroll!$T$3), IsolatsiooniAlgus, "")</f>
        <v/>
      </c>
      <c r="U27" s="39" t="str">
        <f>IF(AND($AJ27, IsolatsiooniLopp&lt;&gt;Kontroll!$U$3), IsolatsiooniLopp, "")</f>
        <v/>
      </c>
      <c r="V27" s="40" t="str">
        <f>IF(AND($AJ27, SeotudHaigeEesnimi&lt;&gt;Kontroll!$V$3), SeotudHaigeEesnimi, "")</f>
        <v/>
      </c>
      <c r="W27" s="36" t="str">
        <f>IF(AND($AJ27, SeotudHaigePerenimi&lt;&gt;Kontroll!$W$3), SeotudHaigePerenimi, "")</f>
        <v/>
      </c>
      <c r="X27" s="41" t="str">
        <f>IF(AND($AJ27, SeotudHaigeIsikukood&lt;&gt;Kontroll!$X$3), SeotudHaigeIsikukood, "")</f>
        <v/>
      </c>
      <c r="Z27" s="3" t="str">
        <f>IF(AND($AJ27, AndmeteEsitajaNimi&lt;&gt;Kontroll!$Z$3), AndmeteEsitajaNimi, "")</f>
        <v/>
      </c>
      <c r="AA27" s="3" t="str">
        <f>IF(AND($AJ27, AndmeteEsitajaEpost&lt;&gt;Kontroll!$AA$3), AndmeteEsitajaEpost, "")</f>
        <v/>
      </c>
      <c r="AB27" s="3" t="str">
        <f>IF(AND($AJ27, AndmeteEsitajaTelefon&lt;&gt;Kontroll!$AB$3), AndmeteEsitajaTelefon, "")</f>
        <v/>
      </c>
      <c r="AC27" s="3" t="str">
        <f>IF(AND($AJ27, TerviseametiRegioon&lt;&gt;Kontroll!$AC$3), TerviseametiRegioon, "")</f>
        <v/>
      </c>
      <c r="AD27" s="3" t="str">
        <f>IF(AND($AJ27, TerviseametiInspektor&lt;&gt;Kontroll!$AD$3), TerviseametiInspektor, "")</f>
        <v/>
      </c>
      <c r="AE27" s="3" t="str">
        <f>IF(AND($AJ27, TerviseametiInspektoriIsikukood&lt;&gt;Kontroll!$AE$3), TerviseametiInspektoriIsikukood, "")</f>
        <v/>
      </c>
      <c r="AF27" s="3" t="str">
        <f>IF(AND($AJ27, TerviseametiInspektoriEpost&lt;&gt;Kontroll!$AF$3), TerviseametiInspektoriEpost, "")</f>
        <v/>
      </c>
      <c r="AI27" s="6" t="b">
        <f>IFERROR(SUMPRODUCT(--($B27:$X27&lt;&gt;""))&lt;&gt;SUMPRODUCT(--(Kontroll!$B$2:$X$2&lt;&gt;"")),TRUE)</f>
        <v>0</v>
      </c>
      <c r="AJ27" s="6" t="b">
        <f>IFERROR(SUMPRODUCT(--($C27:$N27&lt;&gt;""))&lt;&gt;SUMPRODUCT(--(Kontroll!$C$2:$N$2&lt;&gt;"")),TRUE)</f>
        <v>0</v>
      </c>
      <c r="AK27" s="6" t="b">
        <f t="shared" si="4"/>
        <v>0</v>
      </c>
      <c r="AL27" s="6" t="str">
        <f t="shared" si="5"/>
        <v/>
      </c>
      <c r="AM27" s="6" t="str">
        <f t="shared" si="6"/>
        <v/>
      </c>
      <c r="AN27" s="6" t="str">
        <f t="shared" si="7"/>
        <v/>
      </c>
    </row>
    <row r="28" spans="1:41" x14ac:dyDescent="0.35">
      <c r="A28" s="2" t="str">
        <f t="shared" si="0"/>
        <v/>
      </c>
      <c r="B28" s="29" t="str">
        <f>IF(AND($AJ28, AndmeteEsitamiseKP&lt;&gt;Kontroll!$B$3), AndmeteEsitamiseKP, "")</f>
        <v/>
      </c>
      <c r="O28" s="35" t="str">
        <f>IF(AND($AJ28, AsutuseNimi&lt;&gt;Kontroll!$O$3), AsutuseNimi, "")</f>
        <v/>
      </c>
      <c r="P28" s="35" t="str">
        <f>IF(AND($AJ28, AsutuseAadress&lt;&gt;Kontroll!$P$3), AsutuseAadress, "")</f>
        <v/>
      </c>
      <c r="Q28" s="36" t="str">
        <f>IF(AND($AJ28, AsutuseRyhm&lt;&gt;Kontroll!$Q$3), AsutuseRyhm, "")</f>
        <v/>
      </c>
      <c r="S28" s="38" t="str">
        <f>IF(AND($AJ28, IsolatsiooniAlgus&lt;&gt;Kontroll!$T$3), IsolatsiooniAlgus, "")</f>
        <v/>
      </c>
      <c r="T28" s="38" t="str">
        <f>IF(AND($AJ28, IsolatsiooniAlgus&lt;&gt;Kontroll!$T$3), IsolatsiooniAlgus, "")</f>
        <v/>
      </c>
      <c r="U28" s="39" t="str">
        <f>IF(AND($AJ28, IsolatsiooniLopp&lt;&gt;Kontroll!$U$3), IsolatsiooniLopp, "")</f>
        <v/>
      </c>
      <c r="V28" s="40" t="str">
        <f>IF(AND($AJ28, SeotudHaigeEesnimi&lt;&gt;Kontroll!$V$3), SeotudHaigeEesnimi, "")</f>
        <v/>
      </c>
      <c r="W28" s="36" t="str">
        <f>IF(AND($AJ28, SeotudHaigePerenimi&lt;&gt;Kontroll!$W$3), SeotudHaigePerenimi, "")</f>
        <v/>
      </c>
      <c r="X28" s="41" t="str">
        <f>IF(AND($AJ28, SeotudHaigeIsikukood&lt;&gt;Kontroll!$X$3), SeotudHaigeIsikukood, "")</f>
        <v/>
      </c>
      <c r="Z28" s="3" t="str">
        <f>IF(AND($AJ28, AndmeteEsitajaNimi&lt;&gt;Kontroll!$Z$3), AndmeteEsitajaNimi, "")</f>
        <v/>
      </c>
      <c r="AA28" s="3" t="str">
        <f>IF(AND($AJ28, AndmeteEsitajaEpost&lt;&gt;Kontroll!$AA$3), AndmeteEsitajaEpost, "")</f>
        <v/>
      </c>
      <c r="AB28" s="3" t="str">
        <f>IF(AND($AJ28, AndmeteEsitajaTelefon&lt;&gt;Kontroll!$AB$3), AndmeteEsitajaTelefon, "")</f>
        <v/>
      </c>
      <c r="AC28" s="3" t="str">
        <f>IF(AND($AJ28, TerviseametiRegioon&lt;&gt;Kontroll!$AC$3), TerviseametiRegioon, "")</f>
        <v/>
      </c>
      <c r="AD28" s="3" t="str">
        <f>IF(AND($AJ28, TerviseametiInspektor&lt;&gt;Kontroll!$AD$3), TerviseametiInspektor, "")</f>
        <v/>
      </c>
      <c r="AE28" s="3" t="str">
        <f>IF(AND($AJ28, TerviseametiInspektoriIsikukood&lt;&gt;Kontroll!$AE$3), TerviseametiInspektoriIsikukood, "")</f>
        <v/>
      </c>
      <c r="AF28" s="3" t="str">
        <f>IF(AND($AJ28, TerviseametiInspektoriEpost&lt;&gt;Kontroll!$AF$3), TerviseametiInspektoriEpost, "")</f>
        <v/>
      </c>
      <c r="AI28" s="6" t="b">
        <f>IFERROR(SUMPRODUCT(--($B28:$X28&lt;&gt;""))&lt;&gt;SUMPRODUCT(--(Kontroll!$B$2:$X$2&lt;&gt;"")),TRUE)</f>
        <v>0</v>
      </c>
      <c r="AJ28" s="6" t="b">
        <f>IFERROR(SUMPRODUCT(--($C28:$N28&lt;&gt;""))&lt;&gt;SUMPRODUCT(--(Kontroll!$C$2:$N$2&lt;&gt;"")),TRUE)</f>
        <v>0</v>
      </c>
      <c r="AK28" s="6" t="b">
        <f t="shared" si="4"/>
        <v>0</v>
      </c>
      <c r="AL28" s="6" t="str">
        <f t="shared" si="5"/>
        <v/>
      </c>
      <c r="AM28" s="6" t="str">
        <f t="shared" si="6"/>
        <v/>
      </c>
      <c r="AN28" s="6" t="str">
        <f t="shared" si="7"/>
        <v/>
      </c>
    </row>
    <row r="29" spans="1:41" x14ac:dyDescent="0.35">
      <c r="A29" s="2" t="str">
        <f t="shared" si="0"/>
        <v/>
      </c>
      <c r="B29" s="29" t="str">
        <f>IF(AND($AJ29, AndmeteEsitamiseKP&lt;&gt;Kontroll!$B$3), AndmeteEsitamiseKP, "")</f>
        <v/>
      </c>
      <c r="O29" s="35" t="str">
        <f>IF(AND($AJ29, AsutuseNimi&lt;&gt;Kontroll!$O$3), AsutuseNimi, "")</f>
        <v/>
      </c>
      <c r="P29" s="35" t="str">
        <f>IF(AND($AJ29, AsutuseAadress&lt;&gt;Kontroll!$P$3), AsutuseAadress, "")</f>
        <v/>
      </c>
      <c r="Q29" s="36" t="str">
        <f>IF(AND($AJ29, AsutuseRyhm&lt;&gt;Kontroll!$Q$3), AsutuseRyhm, "")</f>
        <v/>
      </c>
      <c r="S29" s="38" t="str">
        <f>IF(AND($AJ29, IsolatsiooniAlgus&lt;&gt;Kontroll!$T$3), IsolatsiooniAlgus, "")</f>
        <v/>
      </c>
      <c r="T29" s="38" t="str">
        <f>IF(AND($AJ29, IsolatsiooniAlgus&lt;&gt;Kontroll!$T$3), IsolatsiooniAlgus, "")</f>
        <v/>
      </c>
      <c r="U29" s="39" t="str">
        <f>IF(AND($AJ29, IsolatsiooniLopp&lt;&gt;Kontroll!$U$3), IsolatsiooniLopp, "")</f>
        <v/>
      </c>
      <c r="V29" s="40" t="str">
        <f>IF(AND($AJ29, SeotudHaigeEesnimi&lt;&gt;Kontroll!$V$3), SeotudHaigeEesnimi, "")</f>
        <v/>
      </c>
      <c r="W29" s="36" t="str">
        <f>IF(AND($AJ29, SeotudHaigePerenimi&lt;&gt;Kontroll!$W$3), SeotudHaigePerenimi, "")</f>
        <v/>
      </c>
      <c r="X29" s="41" t="str">
        <f>IF(AND($AJ29, SeotudHaigeIsikukood&lt;&gt;Kontroll!$X$3), SeotudHaigeIsikukood, "")</f>
        <v/>
      </c>
      <c r="Z29" s="3" t="str">
        <f>IF(AND($AJ29, AndmeteEsitajaNimi&lt;&gt;Kontroll!$Z$3), AndmeteEsitajaNimi, "")</f>
        <v/>
      </c>
      <c r="AA29" s="3" t="str">
        <f>IF(AND($AJ29, AndmeteEsitajaEpost&lt;&gt;Kontroll!$AA$3), AndmeteEsitajaEpost, "")</f>
        <v/>
      </c>
      <c r="AB29" s="3" t="str">
        <f>IF(AND($AJ29, AndmeteEsitajaTelefon&lt;&gt;Kontroll!$AB$3), AndmeteEsitajaTelefon, "")</f>
        <v/>
      </c>
      <c r="AC29" s="3" t="str">
        <f>IF(AND($AJ29, TerviseametiRegioon&lt;&gt;Kontroll!$AC$3), TerviseametiRegioon, "")</f>
        <v/>
      </c>
      <c r="AD29" s="3" t="str">
        <f>IF(AND($AJ29, TerviseametiInspektor&lt;&gt;Kontroll!$AD$3), TerviseametiInspektor, "")</f>
        <v/>
      </c>
      <c r="AE29" s="3" t="str">
        <f>IF(AND($AJ29, TerviseametiInspektoriIsikukood&lt;&gt;Kontroll!$AE$3), TerviseametiInspektoriIsikukood, "")</f>
        <v/>
      </c>
      <c r="AF29" s="3" t="str">
        <f>IF(AND($AJ29, TerviseametiInspektoriEpost&lt;&gt;Kontroll!$AF$3), TerviseametiInspektoriEpost, "")</f>
        <v/>
      </c>
      <c r="AI29" s="6" t="b">
        <f>IFERROR(SUMPRODUCT(--($B29:$X29&lt;&gt;""))&lt;&gt;SUMPRODUCT(--(Kontroll!$B$2:$X$2&lt;&gt;"")),TRUE)</f>
        <v>0</v>
      </c>
      <c r="AJ29" s="6" t="b">
        <f>IFERROR(SUMPRODUCT(--($C29:$N29&lt;&gt;""))&lt;&gt;SUMPRODUCT(--(Kontroll!$C$2:$N$2&lt;&gt;"")),TRUE)</f>
        <v>0</v>
      </c>
      <c r="AK29" s="6" t="b">
        <f t="shared" si="4"/>
        <v>0</v>
      </c>
      <c r="AL29" s="6" t="str">
        <f t="shared" si="5"/>
        <v/>
      </c>
      <c r="AM29" s="6" t="str">
        <f t="shared" si="6"/>
        <v/>
      </c>
      <c r="AN29" s="6" t="str">
        <f t="shared" si="7"/>
        <v/>
      </c>
    </row>
    <row r="30" spans="1:41" x14ac:dyDescent="0.35">
      <c r="A30" s="2" t="str">
        <f t="shared" si="0"/>
        <v/>
      </c>
      <c r="B30" s="29" t="str">
        <f>IF(AND($AJ30, AndmeteEsitamiseKP&lt;&gt;Kontroll!$B$3), AndmeteEsitamiseKP, "")</f>
        <v/>
      </c>
      <c r="O30" s="35" t="str">
        <f>IF(AND($AJ30, AsutuseNimi&lt;&gt;Kontroll!$O$3), AsutuseNimi, "")</f>
        <v/>
      </c>
      <c r="P30" s="35" t="str">
        <f>IF(AND($AJ30, AsutuseAadress&lt;&gt;Kontroll!$P$3), AsutuseAadress, "")</f>
        <v/>
      </c>
      <c r="Q30" s="36" t="str">
        <f>IF(AND($AJ30, AsutuseRyhm&lt;&gt;Kontroll!$Q$3), AsutuseRyhm, "")</f>
        <v/>
      </c>
      <c r="S30" s="38" t="str">
        <f>IF(AND($AJ30, IsolatsiooniAlgus&lt;&gt;Kontroll!$T$3), IsolatsiooniAlgus, "")</f>
        <v/>
      </c>
      <c r="T30" s="38" t="str">
        <f>IF(AND($AJ30, IsolatsiooniAlgus&lt;&gt;Kontroll!$T$3), IsolatsiooniAlgus, "")</f>
        <v/>
      </c>
      <c r="U30" s="39" t="str">
        <f>IF(AND($AJ30, IsolatsiooniLopp&lt;&gt;Kontroll!$U$3), IsolatsiooniLopp, "")</f>
        <v/>
      </c>
      <c r="V30" s="40" t="str">
        <f>IF(AND($AJ30, SeotudHaigeEesnimi&lt;&gt;Kontroll!$V$3), SeotudHaigeEesnimi, "")</f>
        <v/>
      </c>
      <c r="W30" s="36" t="str">
        <f>IF(AND($AJ30, SeotudHaigePerenimi&lt;&gt;Kontroll!$W$3), SeotudHaigePerenimi, "")</f>
        <v/>
      </c>
      <c r="X30" s="41" t="str">
        <f>IF(AND($AJ30, SeotudHaigeIsikukood&lt;&gt;Kontroll!$X$3), SeotudHaigeIsikukood, "")</f>
        <v/>
      </c>
      <c r="Z30" s="3" t="str">
        <f>IF(AND($AJ30, AndmeteEsitajaNimi&lt;&gt;Kontroll!$Z$3), AndmeteEsitajaNimi, "")</f>
        <v/>
      </c>
      <c r="AA30" s="3" t="str">
        <f>IF(AND($AJ30, AndmeteEsitajaEpost&lt;&gt;Kontroll!$AA$3), AndmeteEsitajaEpost, "")</f>
        <v/>
      </c>
      <c r="AB30" s="3" t="str">
        <f>IF(AND($AJ30, AndmeteEsitajaTelefon&lt;&gt;Kontroll!$AB$3), AndmeteEsitajaTelefon, "")</f>
        <v/>
      </c>
      <c r="AC30" s="3" t="str">
        <f>IF(AND($AJ30, TerviseametiRegioon&lt;&gt;Kontroll!$AC$3), TerviseametiRegioon, "")</f>
        <v/>
      </c>
      <c r="AD30" s="3" t="str">
        <f>IF(AND($AJ30, TerviseametiInspektor&lt;&gt;Kontroll!$AD$3), TerviseametiInspektor, "")</f>
        <v/>
      </c>
      <c r="AE30" s="3" t="str">
        <f>IF(AND($AJ30, TerviseametiInspektoriIsikukood&lt;&gt;Kontroll!$AE$3), TerviseametiInspektoriIsikukood, "")</f>
        <v/>
      </c>
      <c r="AF30" s="3" t="str">
        <f>IF(AND($AJ30, TerviseametiInspektoriEpost&lt;&gt;Kontroll!$AF$3), TerviseametiInspektoriEpost, "")</f>
        <v/>
      </c>
      <c r="AI30" s="6" t="b">
        <f>IFERROR(SUMPRODUCT(--($B30:$X30&lt;&gt;""))&lt;&gt;SUMPRODUCT(--(Kontroll!$B$2:$X$2&lt;&gt;"")),TRUE)</f>
        <v>0</v>
      </c>
      <c r="AJ30" s="6" t="b">
        <f>IFERROR(SUMPRODUCT(--($C30:$N30&lt;&gt;""))&lt;&gt;SUMPRODUCT(--(Kontroll!$C$2:$N$2&lt;&gt;"")),TRUE)</f>
        <v>0</v>
      </c>
      <c r="AK30" s="6" t="b">
        <f t="shared" si="4"/>
        <v>0</v>
      </c>
      <c r="AL30" s="6" t="str">
        <f t="shared" si="5"/>
        <v/>
      </c>
      <c r="AM30" s="6" t="str">
        <f t="shared" si="6"/>
        <v/>
      </c>
      <c r="AN30" s="6" t="str">
        <f t="shared" si="7"/>
        <v/>
      </c>
    </row>
    <row r="31" spans="1:41" x14ac:dyDescent="0.35">
      <c r="A31" s="2" t="str">
        <f t="shared" si="0"/>
        <v/>
      </c>
      <c r="B31" s="29" t="str">
        <f>IF(AND($AJ31, AndmeteEsitamiseKP&lt;&gt;Kontroll!$B$3), AndmeteEsitamiseKP, "")</f>
        <v/>
      </c>
      <c r="O31" s="35" t="str">
        <f>IF(AND($AJ31, AsutuseNimi&lt;&gt;Kontroll!$O$3), AsutuseNimi, "")</f>
        <v/>
      </c>
      <c r="P31" s="35" t="str">
        <f>IF(AND($AJ31, AsutuseAadress&lt;&gt;Kontroll!$P$3), AsutuseAadress, "")</f>
        <v/>
      </c>
      <c r="Q31" s="36" t="str">
        <f>IF(AND($AJ31, AsutuseRyhm&lt;&gt;Kontroll!$Q$3), AsutuseRyhm, "")</f>
        <v/>
      </c>
      <c r="S31" s="38" t="str">
        <f>IF(AND($AJ31, IsolatsiooniAlgus&lt;&gt;Kontroll!$T$3), IsolatsiooniAlgus, "")</f>
        <v/>
      </c>
      <c r="T31" s="38" t="str">
        <f>IF(AND($AJ31, IsolatsiooniAlgus&lt;&gt;Kontroll!$T$3), IsolatsiooniAlgus, "")</f>
        <v/>
      </c>
      <c r="U31" s="39" t="str">
        <f>IF(AND($AJ31, IsolatsiooniLopp&lt;&gt;Kontroll!$U$3), IsolatsiooniLopp, "")</f>
        <v/>
      </c>
      <c r="V31" s="40" t="str">
        <f>IF(AND($AJ31, SeotudHaigeEesnimi&lt;&gt;Kontroll!$V$3), SeotudHaigeEesnimi, "")</f>
        <v/>
      </c>
      <c r="W31" s="36" t="str">
        <f>IF(AND($AJ31, SeotudHaigePerenimi&lt;&gt;Kontroll!$W$3), SeotudHaigePerenimi, "")</f>
        <v/>
      </c>
      <c r="X31" s="41" t="str">
        <f>IF(AND($AJ31, SeotudHaigeIsikukood&lt;&gt;Kontroll!$X$3), SeotudHaigeIsikukood, "")</f>
        <v/>
      </c>
      <c r="Z31" s="3" t="str">
        <f>IF(AND($AJ31, AndmeteEsitajaNimi&lt;&gt;Kontroll!$Z$3), AndmeteEsitajaNimi, "")</f>
        <v/>
      </c>
      <c r="AA31" s="3" t="str">
        <f>IF(AND($AJ31, AndmeteEsitajaEpost&lt;&gt;Kontroll!$AA$3), AndmeteEsitajaEpost, "")</f>
        <v/>
      </c>
      <c r="AB31" s="3" t="str">
        <f>IF(AND($AJ31, AndmeteEsitajaTelefon&lt;&gt;Kontroll!$AB$3), AndmeteEsitajaTelefon, "")</f>
        <v/>
      </c>
      <c r="AC31" s="3" t="str">
        <f>IF(AND($AJ31, TerviseametiRegioon&lt;&gt;Kontroll!$AC$3), TerviseametiRegioon, "")</f>
        <v/>
      </c>
      <c r="AD31" s="3" t="str">
        <f>IF(AND($AJ31, TerviseametiInspektor&lt;&gt;Kontroll!$AD$3), TerviseametiInspektor, "")</f>
        <v/>
      </c>
      <c r="AE31" s="3" t="str">
        <f>IF(AND($AJ31, TerviseametiInspektoriIsikukood&lt;&gt;Kontroll!$AE$3), TerviseametiInspektoriIsikukood, "")</f>
        <v/>
      </c>
      <c r="AF31" s="3" t="str">
        <f>IF(AND($AJ31, TerviseametiInspektoriEpost&lt;&gt;Kontroll!$AF$3), TerviseametiInspektoriEpost, "")</f>
        <v/>
      </c>
      <c r="AI31" s="6" t="b">
        <f>IFERROR(SUMPRODUCT(--($B31:$X31&lt;&gt;""))&lt;&gt;SUMPRODUCT(--(Kontroll!$B$2:$X$2&lt;&gt;"")),TRUE)</f>
        <v>0</v>
      </c>
      <c r="AJ31" s="6" t="b">
        <f>IFERROR(SUMPRODUCT(--($C31:$N31&lt;&gt;""))&lt;&gt;SUMPRODUCT(--(Kontroll!$C$2:$N$2&lt;&gt;"")),TRUE)</f>
        <v>0</v>
      </c>
      <c r="AK31" s="6" t="b">
        <f t="shared" si="4"/>
        <v>0</v>
      </c>
      <c r="AL31" s="6" t="str">
        <f t="shared" si="5"/>
        <v/>
      </c>
      <c r="AM31" s="6" t="str">
        <f t="shared" si="6"/>
        <v/>
      </c>
      <c r="AN31" s="6" t="str">
        <f t="shared" si="7"/>
        <v/>
      </c>
    </row>
    <row r="32" spans="1:41" x14ac:dyDescent="0.35">
      <c r="A32" s="2" t="str">
        <f t="shared" si="0"/>
        <v/>
      </c>
      <c r="B32" s="29" t="str">
        <f>IF(AND($AJ32, AndmeteEsitamiseKP&lt;&gt;Kontroll!$B$3), AndmeteEsitamiseKP, "")</f>
        <v/>
      </c>
      <c r="O32" s="35" t="str">
        <f>IF(AND($AJ32, AsutuseNimi&lt;&gt;Kontroll!$O$3), AsutuseNimi, "")</f>
        <v/>
      </c>
      <c r="P32" s="35" t="str">
        <f>IF(AND($AJ32, AsutuseAadress&lt;&gt;Kontroll!$P$3), AsutuseAadress, "")</f>
        <v/>
      </c>
      <c r="Q32" s="36" t="str">
        <f>IF(AND($AJ32, AsutuseRyhm&lt;&gt;Kontroll!$Q$3), AsutuseRyhm, "")</f>
        <v/>
      </c>
      <c r="S32" s="38" t="str">
        <f>IF(AND($AJ32, IsolatsiooniAlgus&lt;&gt;Kontroll!$T$3), IsolatsiooniAlgus, "")</f>
        <v/>
      </c>
      <c r="T32" s="38" t="str">
        <f>IF(AND($AJ32, IsolatsiooniAlgus&lt;&gt;Kontroll!$T$3), IsolatsiooniAlgus, "")</f>
        <v/>
      </c>
      <c r="U32" s="39" t="str">
        <f>IF(AND($AJ32, IsolatsiooniLopp&lt;&gt;Kontroll!$U$3), IsolatsiooniLopp, "")</f>
        <v/>
      </c>
      <c r="V32" s="40" t="str">
        <f>IF(AND($AJ32, SeotudHaigeEesnimi&lt;&gt;Kontroll!$V$3), SeotudHaigeEesnimi, "")</f>
        <v/>
      </c>
      <c r="W32" s="36" t="str">
        <f>IF(AND($AJ32, SeotudHaigePerenimi&lt;&gt;Kontroll!$W$3), SeotudHaigePerenimi, "")</f>
        <v/>
      </c>
      <c r="X32" s="41" t="str">
        <f>IF(AND($AJ32, SeotudHaigeIsikukood&lt;&gt;Kontroll!$X$3), SeotudHaigeIsikukood, "")</f>
        <v/>
      </c>
      <c r="Z32" s="3" t="str">
        <f>IF(AND($AJ32, AndmeteEsitajaNimi&lt;&gt;Kontroll!$Z$3), AndmeteEsitajaNimi, "")</f>
        <v/>
      </c>
      <c r="AA32" s="3" t="str">
        <f>IF(AND($AJ32, AndmeteEsitajaEpost&lt;&gt;Kontroll!$AA$3), AndmeteEsitajaEpost, "")</f>
        <v/>
      </c>
      <c r="AB32" s="3" t="str">
        <f>IF(AND($AJ32, AndmeteEsitajaTelefon&lt;&gt;Kontroll!$AB$3), AndmeteEsitajaTelefon, "")</f>
        <v/>
      </c>
      <c r="AC32" s="3" t="str">
        <f>IF(AND($AJ32, TerviseametiRegioon&lt;&gt;Kontroll!$AC$3), TerviseametiRegioon, "")</f>
        <v/>
      </c>
      <c r="AD32" s="3" t="str">
        <f>IF(AND($AJ32, TerviseametiInspektor&lt;&gt;Kontroll!$AD$3), TerviseametiInspektor, "")</f>
        <v/>
      </c>
      <c r="AE32" s="3" t="str">
        <f>IF(AND($AJ32, TerviseametiInspektoriIsikukood&lt;&gt;Kontroll!$AE$3), TerviseametiInspektoriIsikukood, "")</f>
        <v/>
      </c>
      <c r="AF32" s="3" t="str">
        <f>IF(AND($AJ32, TerviseametiInspektoriEpost&lt;&gt;Kontroll!$AF$3), TerviseametiInspektoriEpost, "")</f>
        <v/>
      </c>
      <c r="AI32" s="6" t="b">
        <f>IFERROR(SUMPRODUCT(--($B32:$X32&lt;&gt;""))&lt;&gt;SUMPRODUCT(--(Kontroll!$B$2:$X$2&lt;&gt;"")),TRUE)</f>
        <v>0</v>
      </c>
      <c r="AJ32" s="6" t="b">
        <f>IFERROR(SUMPRODUCT(--($C32:$N32&lt;&gt;""))&lt;&gt;SUMPRODUCT(--(Kontroll!$C$2:$N$2&lt;&gt;"")),TRUE)</f>
        <v>0</v>
      </c>
      <c r="AK32" s="6" t="b">
        <f t="shared" si="4"/>
        <v>0</v>
      </c>
      <c r="AL32" s="6" t="str">
        <f t="shared" si="5"/>
        <v/>
      </c>
      <c r="AM32" s="6" t="str">
        <f t="shared" si="6"/>
        <v/>
      </c>
      <c r="AN32" s="6" t="str">
        <f t="shared" si="7"/>
        <v/>
      </c>
    </row>
    <row r="33" spans="1:40" x14ac:dyDescent="0.35">
      <c r="A33" s="2" t="str">
        <f t="shared" si="0"/>
        <v/>
      </c>
      <c r="B33" s="29" t="str">
        <f>IF(AND($AJ33, AndmeteEsitamiseKP&lt;&gt;Kontroll!$B$3), AndmeteEsitamiseKP, "")</f>
        <v/>
      </c>
      <c r="O33" s="35" t="str">
        <f>IF(AND($AJ33, AsutuseNimi&lt;&gt;Kontroll!$O$3), AsutuseNimi, "")</f>
        <v/>
      </c>
      <c r="P33" s="35" t="str">
        <f>IF(AND($AJ33, AsutuseAadress&lt;&gt;Kontroll!$P$3), AsutuseAadress, "")</f>
        <v/>
      </c>
      <c r="Q33" s="36" t="str">
        <f>IF(AND($AJ33, AsutuseRyhm&lt;&gt;Kontroll!$Q$3), AsutuseRyhm, "")</f>
        <v/>
      </c>
      <c r="S33" s="38" t="str">
        <f>IF(AND($AJ33, IsolatsiooniAlgus&lt;&gt;Kontroll!$T$3), IsolatsiooniAlgus, "")</f>
        <v/>
      </c>
      <c r="T33" s="38" t="str">
        <f>IF(AND($AJ33, IsolatsiooniAlgus&lt;&gt;Kontroll!$T$3), IsolatsiooniAlgus, "")</f>
        <v/>
      </c>
      <c r="U33" s="39" t="str">
        <f>IF(AND($AJ33, IsolatsiooniLopp&lt;&gt;Kontroll!$U$3), IsolatsiooniLopp, "")</f>
        <v/>
      </c>
      <c r="V33" s="40" t="str">
        <f>IF(AND($AJ33, SeotudHaigeEesnimi&lt;&gt;Kontroll!$V$3), SeotudHaigeEesnimi, "")</f>
        <v/>
      </c>
      <c r="W33" s="36" t="str">
        <f>IF(AND($AJ33, SeotudHaigePerenimi&lt;&gt;Kontroll!$W$3), SeotudHaigePerenimi, "")</f>
        <v/>
      </c>
      <c r="X33" s="41" t="str">
        <f>IF(AND($AJ33, SeotudHaigeIsikukood&lt;&gt;Kontroll!$X$3), SeotudHaigeIsikukood, "")</f>
        <v/>
      </c>
      <c r="Z33" s="3" t="str">
        <f>IF(AND($AJ33, AndmeteEsitajaNimi&lt;&gt;Kontroll!$Z$3), AndmeteEsitajaNimi, "")</f>
        <v/>
      </c>
      <c r="AA33" s="3" t="str">
        <f>IF(AND($AJ33, AndmeteEsitajaEpost&lt;&gt;Kontroll!$AA$3), AndmeteEsitajaEpost, "")</f>
        <v/>
      </c>
      <c r="AB33" s="3" t="str">
        <f>IF(AND($AJ33, AndmeteEsitajaTelefon&lt;&gt;Kontroll!$AB$3), AndmeteEsitajaTelefon, "")</f>
        <v/>
      </c>
      <c r="AC33" s="3" t="str">
        <f>IF(AND($AJ33, TerviseametiRegioon&lt;&gt;Kontroll!$AC$3), TerviseametiRegioon, "")</f>
        <v/>
      </c>
      <c r="AD33" s="3" t="str">
        <f>IF(AND($AJ33, TerviseametiInspektor&lt;&gt;Kontroll!$AD$3), TerviseametiInspektor, "")</f>
        <v/>
      </c>
      <c r="AE33" s="3" t="str">
        <f>IF(AND($AJ33, TerviseametiInspektoriIsikukood&lt;&gt;Kontroll!$AE$3), TerviseametiInspektoriIsikukood, "")</f>
        <v/>
      </c>
      <c r="AF33" s="3" t="str">
        <f>IF(AND($AJ33, TerviseametiInspektoriEpost&lt;&gt;Kontroll!$AF$3), TerviseametiInspektoriEpost, "")</f>
        <v/>
      </c>
      <c r="AI33" s="6" t="b">
        <f>IFERROR(SUMPRODUCT(--($B33:$X33&lt;&gt;""))&lt;&gt;SUMPRODUCT(--(Kontroll!$B$2:$X$2&lt;&gt;"")),TRUE)</f>
        <v>0</v>
      </c>
      <c r="AJ33" s="6" t="b">
        <f>IFERROR(SUMPRODUCT(--($C33:$N33&lt;&gt;""))&lt;&gt;SUMPRODUCT(--(Kontroll!$C$2:$N$2&lt;&gt;"")),TRUE)</f>
        <v>0</v>
      </c>
      <c r="AK33" s="6" t="b">
        <f t="shared" si="4"/>
        <v>0</v>
      </c>
      <c r="AL33" s="6" t="str">
        <f t="shared" si="5"/>
        <v/>
      </c>
      <c r="AM33" s="6" t="str">
        <f t="shared" si="6"/>
        <v/>
      </c>
      <c r="AN33" s="6" t="str">
        <f t="shared" si="7"/>
        <v/>
      </c>
    </row>
    <row r="34" spans="1:40" x14ac:dyDescent="0.35">
      <c r="A34" s="2" t="str">
        <f t="shared" si="0"/>
        <v/>
      </c>
      <c r="B34" s="29" t="str">
        <f>IF(AND($AJ34, AndmeteEsitamiseKP&lt;&gt;Kontroll!$B$3), AndmeteEsitamiseKP, "")</f>
        <v/>
      </c>
      <c r="O34" s="35" t="str">
        <f>IF(AND($AJ34, AsutuseNimi&lt;&gt;Kontroll!$O$3), AsutuseNimi, "")</f>
        <v/>
      </c>
      <c r="P34" s="35" t="str">
        <f>IF(AND($AJ34, AsutuseAadress&lt;&gt;Kontroll!$P$3), AsutuseAadress, "")</f>
        <v/>
      </c>
      <c r="Q34" s="36" t="str">
        <f>IF(AND($AJ34, AsutuseRyhm&lt;&gt;Kontroll!$Q$3), AsutuseRyhm, "")</f>
        <v/>
      </c>
      <c r="S34" s="38" t="str">
        <f>IF(AND($AJ34, IsolatsiooniAlgus&lt;&gt;Kontroll!$T$3), IsolatsiooniAlgus, "")</f>
        <v/>
      </c>
      <c r="T34" s="38" t="str">
        <f>IF(AND($AJ34, IsolatsiooniAlgus&lt;&gt;Kontroll!$T$3), IsolatsiooniAlgus, "")</f>
        <v/>
      </c>
      <c r="U34" s="39" t="str">
        <f>IF(AND($AJ34, IsolatsiooniLopp&lt;&gt;Kontroll!$U$3), IsolatsiooniLopp, "")</f>
        <v/>
      </c>
      <c r="V34" s="40" t="str">
        <f>IF(AND($AJ34, SeotudHaigeEesnimi&lt;&gt;Kontroll!$V$3), SeotudHaigeEesnimi, "")</f>
        <v/>
      </c>
      <c r="W34" s="36" t="str">
        <f>IF(AND($AJ34, SeotudHaigePerenimi&lt;&gt;Kontroll!$W$3), SeotudHaigePerenimi, "")</f>
        <v/>
      </c>
      <c r="X34" s="41" t="str">
        <f>IF(AND($AJ34, SeotudHaigeIsikukood&lt;&gt;Kontroll!$X$3), SeotudHaigeIsikukood, "")</f>
        <v/>
      </c>
      <c r="Z34" s="3" t="str">
        <f>IF(AND($AJ34, AndmeteEsitajaNimi&lt;&gt;Kontroll!$Z$3), AndmeteEsitajaNimi, "")</f>
        <v/>
      </c>
      <c r="AA34" s="3" t="str">
        <f>IF(AND($AJ34, AndmeteEsitajaEpost&lt;&gt;Kontroll!$AA$3), AndmeteEsitajaEpost, "")</f>
        <v/>
      </c>
      <c r="AB34" s="3" t="str">
        <f>IF(AND($AJ34, AndmeteEsitajaTelefon&lt;&gt;Kontroll!$AB$3), AndmeteEsitajaTelefon, "")</f>
        <v/>
      </c>
      <c r="AC34" s="3" t="str">
        <f>IF(AND($AJ34, TerviseametiRegioon&lt;&gt;Kontroll!$AC$3), TerviseametiRegioon, "")</f>
        <v/>
      </c>
      <c r="AD34" s="3" t="str">
        <f>IF(AND($AJ34, TerviseametiInspektor&lt;&gt;Kontroll!$AD$3), TerviseametiInspektor, "")</f>
        <v/>
      </c>
      <c r="AE34" s="3" t="str">
        <f>IF(AND($AJ34, TerviseametiInspektoriIsikukood&lt;&gt;Kontroll!$AE$3), TerviseametiInspektoriIsikukood, "")</f>
        <v/>
      </c>
      <c r="AF34" s="3" t="str">
        <f>IF(AND($AJ34, TerviseametiInspektoriEpost&lt;&gt;Kontroll!$AF$3), TerviseametiInspektoriEpost, "")</f>
        <v/>
      </c>
      <c r="AI34" s="6" t="b">
        <f>IFERROR(SUMPRODUCT(--($B34:$X34&lt;&gt;""))&lt;&gt;SUMPRODUCT(--(Kontroll!$B$2:$X$2&lt;&gt;"")),TRUE)</f>
        <v>0</v>
      </c>
      <c r="AJ34" s="6" t="b">
        <f>IFERROR(SUMPRODUCT(--($C34:$N34&lt;&gt;""))&lt;&gt;SUMPRODUCT(--(Kontroll!$C$2:$N$2&lt;&gt;"")),TRUE)</f>
        <v>0</v>
      </c>
      <c r="AK34" s="6" t="b">
        <f t="shared" si="4"/>
        <v>0</v>
      </c>
      <c r="AL34" s="6" t="str">
        <f t="shared" si="5"/>
        <v/>
      </c>
      <c r="AM34" s="6" t="str">
        <f t="shared" si="6"/>
        <v/>
      </c>
      <c r="AN34" s="6" t="str">
        <f t="shared" si="7"/>
        <v/>
      </c>
    </row>
    <row r="35" spans="1:40" x14ac:dyDescent="0.35">
      <c r="A35" s="2" t="str">
        <f t="shared" si="0"/>
        <v/>
      </c>
      <c r="B35" s="29" t="str">
        <f>IF(AND($AJ35, AndmeteEsitamiseKP&lt;&gt;Kontroll!$B$3), AndmeteEsitamiseKP, "")</f>
        <v/>
      </c>
      <c r="O35" s="35" t="str">
        <f>IF(AND($AJ35, AsutuseNimi&lt;&gt;Kontroll!$O$3), AsutuseNimi, "")</f>
        <v/>
      </c>
      <c r="P35" s="35" t="str">
        <f>IF(AND($AJ35, AsutuseAadress&lt;&gt;Kontroll!$P$3), AsutuseAadress, "")</f>
        <v/>
      </c>
      <c r="Q35" s="36" t="str">
        <f>IF(AND($AJ35, AsutuseRyhm&lt;&gt;Kontroll!$Q$3), AsutuseRyhm, "")</f>
        <v/>
      </c>
      <c r="S35" s="38" t="str">
        <f>IF(AND($AJ35, IsolatsiooniAlgus&lt;&gt;Kontroll!$T$3), IsolatsiooniAlgus, "")</f>
        <v/>
      </c>
      <c r="T35" s="38" t="str">
        <f>IF(AND($AJ35, IsolatsiooniAlgus&lt;&gt;Kontroll!$T$3), IsolatsiooniAlgus, "")</f>
        <v/>
      </c>
      <c r="U35" s="39" t="str">
        <f>IF(AND($AJ35, IsolatsiooniLopp&lt;&gt;Kontroll!$U$3), IsolatsiooniLopp, "")</f>
        <v/>
      </c>
      <c r="V35" s="40" t="str">
        <f>IF(AND($AJ35, SeotudHaigeEesnimi&lt;&gt;Kontroll!$V$3), SeotudHaigeEesnimi, "")</f>
        <v/>
      </c>
      <c r="W35" s="36" t="str">
        <f>IF(AND($AJ35, SeotudHaigePerenimi&lt;&gt;Kontroll!$W$3), SeotudHaigePerenimi, "")</f>
        <v/>
      </c>
      <c r="X35" s="41" t="str">
        <f>IF(AND($AJ35, SeotudHaigeIsikukood&lt;&gt;Kontroll!$X$3), SeotudHaigeIsikukood, "")</f>
        <v/>
      </c>
      <c r="Z35" s="3" t="str">
        <f>IF(AND($AJ35, AndmeteEsitajaNimi&lt;&gt;Kontroll!$Z$3), AndmeteEsitajaNimi, "")</f>
        <v/>
      </c>
      <c r="AA35" s="3" t="str">
        <f>IF(AND($AJ35, AndmeteEsitajaEpost&lt;&gt;Kontroll!$AA$3), AndmeteEsitajaEpost, "")</f>
        <v/>
      </c>
      <c r="AB35" s="3" t="str">
        <f>IF(AND($AJ35, AndmeteEsitajaTelefon&lt;&gt;Kontroll!$AB$3), AndmeteEsitajaTelefon, "")</f>
        <v/>
      </c>
      <c r="AC35" s="3" t="str">
        <f>IF(AND($AJ35, TerviseametiRegioon&lt;&gt;Kontroll!$AC$3), TerviseametiRegioon, "")</f>
        <v/>
      </c>
      <c r="AD35" s="3" t="str">
        <f>IF(AND($AJ35, TerviseametiInspektor&lt;&gt;Kontroll!$AD$3), TerviseametiInspektor, "")</f>
        <v/>
      </c>
      <c r="AE35" s="3" t="str">
        <f>IF(AND($AJ35, TerviseametiInspektoriIsikukood&lt;&gt;Kontroll!$AE$3), TerviseametiInspektoriIsikukood, "")</f>
        <v/>
      </c>
      <c r="AF35" s="3" t="str">
        <f>IF(AND($AJ35, TerviseametiInspektoriEpost&lt;&gt;Kontroll!$AF$3), TerviseametiInspektoriEpost, "")</f>
        <v/>
      </c>
      <c r="AI35" s="6" t="b">
        <f>IFERROR(SUMPRODUCT(--($B35:$X35&lt;&gt;""))&lt;&gt;SUMPRODUCT(--(Kontroll!$B$2:$X$2&lt;&gt;"")),TRUE)</f>
        <v>0</v>
      </c>
      <c r="AJ35" s="6" t="b">
        <f>IFERROR(SUMPRODUCT(--($C35:$N35&lt;&gt;""))&lt;&gt;SUMPRODUCT(--(Kontroll!$C$2:$N$2&lt;&gt;"")),TRUE)</f>
        <v>0</v>
      </c>
      <c r="AK35" s="6" t="b">
        <f t="shared" si="4"/>
        <v>0</v>
      </c>
      <c r="AL35" s="6" t="str">
        <f t="shared" si="5"/>
        <v/>
      </c>
      <c r="AM35" s="6" t="str">
        <f t="shared" si="6"/>
        <v/>
      </c>
      <c r="AN35" s="6" t="str">
        <f t="shared" si="7"/>
        <v/>
      </c>
    </row>
    <row r="36" spans="1:40" x14ac:dyDescent="0.35">
      <c r="A36" s="2" t="str">
        <f t="shared" si="0"/>
        <v/>
      </c>
      <c r="B36" s="29" t="str">
        <f>IF(AND($AJ36, AndmeteEsitamiseKP&lt;&gt;Kontroll!$B$3), AndmeteEsitamiseKP, "")</f>
        <v/>
      </c>
      <c r="O36" s="35" t="str">
        <f>IF(AND($AJ36, AsutuseNimi&lt;&gt;Kontroll!$O$3), AsutuseNimi, "")</f>
        <v/>
      </c>
      <c r="P36" s="35" t="str">
        <f>IF(AND($AJ36, AsutuseAadress&lt;&gt;Kontroll!$P$3), AsutuseAadress, "")</f>
        <v/>
      </c>
      <c r="Q36" s="36" t="str">
        <f>IF(AND($AJ36, AsutuseRyhm&lt;&gt;Kontroll!$Q$3), AsutuseRyhm, "")</f>
        <v/>
      </c>
      <c r="S36" s="38" t="str">
        <f>IF(AND($AJ36, IsolatsiooniAlgus&lt;&gt;Kontroll!$T$3), IsolatsiooniAlgus, "")</f>
        <v/>
      </c>
      <c r="T36" s="38" t="str">
        <f>IF(AND($AJ36, IsolatsiooniAlgus&lt;&gt;Kontroll!$T$3), IsolatsiooniAlgus, "")</f>
        <v/>
      </c>
      <c r="U36" s="39" t="str">
        <f>IF(AND($AJ36, IsolatsiooniLopp&lt;&gt;Kontroll!$U$3), IsolatsiooniLopp, "")</f>
        <v/>
      </c>
      <c r="V36" s="40" t="str">
        <f>IF(AND($AJ36, SeotudHaigeEesnimi&lt;&gt;Kontroll!$V$3), SeotudHaigeEesnimi, "")</f>
        <v/>
      </c>
      <c r="W36" s="36" t="str">
        <f>IF(AND($AJ36, SeotudHaigePerenimi&lt;&gt;Kontroll!$W$3), SeotudHaigePerenimi, "")</f>
        <v/>
      </c>
      <c r="X36" s="41" t="str">
        <f>IF(AND($AJ36, SeotudHaigeIsikukood&lt;&gt;Kontroll!$X$3), SeotudHaigeIsikukood, "")</f>
        <v/>
      </c>
      <c r="Z36" s="3" t="str">
        <f>IF(AND($AJ36, AndmeteEsitajaNimi&lt;&gt;Kontroll!$Z$3), AndmeteEsitajaNimi, "")</f>
        <v/>
      </c>
      <c r="AA36" s="3" t="str">
        <f>IF(AND($AJ36, AndmeteEsitajaEpost&lt;&gt;Kontroll!$AA$3), AndmeteEsitajaEpost, "")</f>
        <v/>
      </c>
      <c r="AB36" s="3" t="str">
        <f>IF(AND($AJ36, AndmeteEsitajaTelefon&lt;&gt;Kontroll!$AB$3), AndmeteEsitajaTelefon, "")</f>
        <v/>
      </c>
      <c r="AC36" s="3" t="str">
        <f>IF(AND($AJ36, TerviseametiRegioon&lt;&gt;Kontroll!$AC$3), TerviseametiRegioon, "")</f>
        <v/>
      </c>
      <c r="AD36" s="3" t="str">
        <f>IF(AND($AJ36, TerviseametiInspektor&lt;&gt;Kontroll!$AD$3), TerviseametiInspektor, "")</f>
        <v/>
      </c>
      <c r="AE36" s="3" t="str">
        <f>IF(AND($AJ36, TerviseametiInspektoriIsikukood&lt;&gt;Kontroll!$AE$3), TerviseametiInspektoriIsikukood, "")</f>
        <v/>
      </c>
      <c r="AF36" s="3" t="str">
        <f>IF(AND($AJ36, TerviseametiInspektoriEpost&lt;&gt;Kontroll!$AF$3), TerviseametiInspektoriEpost, "")</f>
        <v/>
      </c>
      <c r="AI36" s="6" t="b">
        <f>IFERROR(SUMPRODUCT(--($B36:$X36&lt;&gt;""))&lt;&gt;SUMPRODUCT(--(Kontroll!$B$2:$X$2&lt;&gt;"")),TRUE)</f>
        <v>0</v>
      </c>
      <c r="AJ36" s="6" t="b">
        <f>IFERROR(SUMPRODUCT(--($C36:$N36&lt;&gt;""))&lt;&gt;SUMPRODUCT(--(Kontroll!$C$2:$N$2&lt;&gt;"")),TRUE)</f>
        <v>0</v>
      </c>
      <c r="AK36" s="6" t="b">
        <f t="shared" si="4"/>
        <v>0</v>
      </c>
      <c r="AL36" s="6" t="str">
        <f t="shared" si="5"/>
        <v/>
      </c>
      <c r="AM36" s="6" t="str">
        <f t="shared" si="6"/>
        <v/>
      </c>
      <c r="AN36" s="6" t="str">
        <f t="shared" si="7"/>
        <v/>
      </c>
    </row>
    <row r="37" spans="1:40" x14ac:dyDescent="0.35">
      <c r="A37" s="2" t="str">
        <f t="shared" si="0"/>
        <v/>
      </c>
      <c r="B37" s="29" t="str">
        <f>IF(AND($AJ37, AndmeteEsitamiseKP&lt;&gt;Kontroll!$B$3), AndmeteEsitamiseKP, "")</f>
        <v/>
      </c>
      <c r="O37" s="35" t="str">
        <f>IF(AND($AJ37, AsutuseNimi&lt;&gt;Kontroll!$O$3), AsutuseNimi, "")</f>
        <v/>
      </c>
      <c r="P37" s="35" t="str">
        <f>IF(AND($AJ37, AsutuseAadress&lt;&gt;Kontroll!$P$3), AsutuseAadress, "")</f>
        <v/>
      </c>
      <c r="Q37" s="36" t="str">
        <f>IF(AND($AJ37, AsutuseRyhm&lt;&gt;Kontroll!$Q$3), AsutuseRyhm, "")</f>
        <v/>
      </c>
      <c r="S37" s="38" t="str">
        <f>IF(AND($AJ37, IsolatsiooniAlgus&lt;&gt;Kontroll!$T$3), IsolatsiooniAlgus, "")</f>
        <v/>
      </c>
      <c r="T37" s="38" t="str">
        <f>IF(AND($AJ37, IsolatsiooniAlgus&lt;&gt;Kontroll!$T$3), IsolatsiooniAlgus, "")</f>
        <v/>
      </c>
      <c r="U37" s="39" t="str">
        <f>IF(AND($AJ37, IsolatsiooniLopp&lt;&gt;Kontroll!$U$3), IsolatsiooniLopp, "")</f>
        <v/>
      </c>
      <c r="V37" s="40" t="str">
        <f>IF(AND($AJ37, SeotudHaigeEesnimi&lt;&gt;Kontroll!$V$3), SeotudHaigeEesnimi, "")</f>
        <v/>
      </c>
      <c r="W37" s="36" t="str">
        <f>IF(AND($AJ37, SeotudHaigePerenimi&lt;&gt;Kontroll!$W$3), SeotudHaigePerenimi, "")</f>
        <v/>
      </c>
      <c r="X37" s="41" t="str">
        <f>IF(AND($AJ37, SeotudHaigeIsikukood&lt;&gt;Kontroll!$X$3), SeotudHaigeIsikukood, "")</f>
        <v/>
      </c>
      <c r="Z37" s="3" t="str">
        <f>IF(AND($AJ37, AndmeteEsitajaNimi&lt;&gt;Kontroll!$Z$3), AndmeteEsitajaNimi, "")</f>
        <v/>
      </c>
      <c r="AA37" s="3" t="str">
        <f>IF(AND($AJ37, AndmeteEsitajaEpost&lt;&gt;Kontroll!$AA$3), AndmeteEsitajaEpost, "")</f>
        <v/>
      </c>
      <c r="AB37" s="3" t="str">
        <f>IF(AND($AJ37, AndmeteEsitajaTelefon&lt;&gt;Kontroll!$AB$3), AndmeteEsitajaTelefon, "")</f>
        <v/>
      </c>
      <c r="AC37" s="3" t="str">
        <f>IF(AND($AJ37, TerviseametiRegioon&lt;&gt;Kontroll!$AC$3), TerviseametiRegioon, "")</f>
        <v/>
      </c>
      <c r="AD37" s="3" t="str">
        <f>IF(AND($AJ37, TerviseametiInspektor&lt;&gt;Kontroll!$AD$3), TerviseametiInspektor, "")</f>
        <v/>
      </c>
      <c r="AE37" s="3" t="str">
        <f>IF(AND($AJ37, TerviseametiInspektoriIsikukood&lt;&gt;Kontroll!$AE$3), TerviseametiInspektoriIsikukood, "")</f>
        <v/>
      </c>
      <c r="AF37" s="3" t="str">
        <f>IF(AND($AJ37, TerviseametiInspektoriEpost&lt;&gt;Kontroll!$AF$3), TerviseametiInspektoriEpost, "")</f>
        <v/>
      </c>
      <c r="AI37" s="6" t="b">
        <f>IFERROR(SUMPRODUCT(--($B37:$X37&lt;&gt;""))&lt;&gt;SUMPRODUCT(--(Kontroll!$B$2:$X$2&lt;&gt;"")),TRUE)</f>
        <v>0</v>
      </c>
      <c r="AJ37" s="6" t="b">
        <f>IFERROR(SUMPRODUCT(--($C37:$N37&lt;&gt;""))&lt;&gt;SUMPRODUCT(--(Kontroll!$C$2:$N$2&lt;&gt;"")),TRUE)</f>
        <v>0</v>
      </c>
      <c r="AK37" s="6" t="b">
        <f t="shared" si="4"/>
        <v>0</v>
      </c>
      <c r="AL37" s="6" t="str">
        <f t="shared" si="5"/>
        <v/>
      </c>
      <c r="AM37" s="6" t="str">
        <f t="shared" si="6"/>
        <v/>
      </c>
      <c r="AN37" s="6" t="str">
        <f t="shared" si="7"/>
        <v/>
      </c>
    </row>
    <row r="38" spans="1:40" x14ac:dyDescent="0.35">
      <c r="A38" s="2" t="str">
        <f t="shared" si="0"/>
        <v/>
      </c>
      <c r="B38" s="29" t="str">
        <f>IF(AND($AJ38, AndmeteEsitamiseKP&lt;&gt;Kontroll!$B$3), AndmeteEsitamiseKP, "")</f>
        <v/>
      </c>
      <c r="O38" s="35" t="str">
        <f>IF(AND($AJ38, AsutuseNimi&lt;&gt;Kontroll!$O$3), AsutuseNimi, "")</f>
        <v/>
      </c>
      <c r="P38" s="35" t="str">
        <f>IF(AND($AJ38, AsutuseAadress&lt;&gt;Kontroll!$P$3), AsutuseAadress, "")</f>
        <v/>
      </c>
      <c r="Q38" s="36" t="str">
        <f>IF(AND($AJ38, AsutuseRyhm&lt;&gt;Kontroll!$Q$3), AsutuseRyhm, "")</f>
        <v/>
      </c>
      <c r="S38" s="38" t="str">
        <f>IF(AND($AJ38, IsolatsiooniAlgus&lt;&gt;Kontroll!$T$3), IsolatsiooniAlgus, "")</f>
        <v/>
      </c>
      <c r="T38" s="38" t="str">
        <f>IF(AND($AJ38, IsolatsiooniAlgus&lt;&gt;Kontroll!$T$3), IsolatsiooniAlgus, "")</f>
        <v/>
      </c>
      <c r="U38" s="39" t="str">
        <f>IF(AND($AJ38, IsolatsiooniLopp&lt;&gt;Kontroll!$U$3), IsolatsiooniLopp, "")</f>
        <v/>
      </c>
      <c r="V38" s="40" t="str">
        <f>IF(AND($AJ38, SeotudHaigeEesnimi&lt;&gt;Kontroll!$V$3), SeotudHaigeEesnimi, "")</f>
        <v/>
      </c>
      <c r="W38" s="36" t="str">
        <f>IF(AND($AJ38, SeotudHaigePerenimi&lt;&gt;Kontroll!$W$3), SeotudHaigePerenimi, "")</f>
        <v/>
      </c>
      <c r="X38" s="41" t="str">
        <f>IF(AND($AJ38, SeotudHaigeIsikukood&lt;&gt;Kontroll!$X$3), SeotudHaigeIsikukood, "")</f>
        <v/>
      </c>
      <c r="Z38" s="3" t="str">
        <f>IF(AND($AJ38, AndmeteEsitajaNimi&lt;&gt;Kontroll!$Z$3), AndmeteEsitajaNimi, "")</f>
        <v/>
      </c>
      <c r="AA38" s="3" t="str">
        <f>IF(AND($AJ38, AndmeteEsitajaEpost&lt;&gt;Kontroll!$AA$3), AndmeteEsitajaEpost, "")</f>
        <v/>
      </c>
      <c r="AB38" s="3" t="str">
        <f>IF(AND($AJ38, AndmeteEsitajaTelefon&lt;&gt;Kontroll!$AB$3), AndmeteEsitajaTelefon, "")</f>
        <v/>
      </c>
      <c r="AC38" s="3" t="str">
        <f>IF(AND($AJ38, TerviseametiRegioon&lt;&gt;Kontroll!$AC$3), TerviseametiRegioon, "")</f>
        <v/>
      </c>
      <c r="AD38" s="3" t="str">
        <f>IF(AND($AJ38, TerviseametiInspektor&lt;&gt;Kontroll!$AD$3), TerviseametiInspektor, "")</f>
        <v/>
      </c>
      <c r="AE38" s="3" t="str">
        <f>IF(AND($AJ38, TerviseametiInspektoriIsikukood&lt;&gt;Kontroll!$AE$3), TerviseametiInspektoriIsikukood, "")</f>
        <v/>
      </c>
      <c r="AF38" s="3" t="str">
        <f>IF(AND($AJ38, TerviseametiInspektoriEpost&lt;&gt;Kontroll!$AF$3), TerviseametiInspektoriEpost, "")</f>
        <v/>
      </c>
      <c r="AI38" s="6" t="b">
        <f>IFERROR(SUMPRODUCT(--($B38:$X38&lt;&gt;""))&lt;&gt;SUMPRODUCT(--(Kontroll!$B$2:$X$2&lt;&gt;"")),TRUE)</f>
        <v>0</v>
      </c>
      <c r="AJ38" s="6" t="b">
        <f>IFERROR(SUMPRODUCT(--($C38:$N38&lt;&gt;""))&lt;&gt;SUMPRODUCT(--(Kontroll!$C$2:$N$2&lt;&gt;"")),TRUE)</f>
        <v>0</v>
      </c>
      <c r="AK38" s="6" t="b">
        <f t="shared" si="4"/>
        <v>0</v>
      </c>
      <c r="AL38" s="6" t="str">
        <f t="shared" si="5"/>
        <v/>
      </c>
      <c r="AM38" s="6" t="str">
        <f t="shared" si="6"/>
        <v/>
      </c>
      <c r="AN38" s="6" t="str">
        <f t="shared" si="7"/>
        <v/>
      </c>
    </row>
    <row r="39" spans="1:40" x14ac:dyDescent="0.35">
      <c r="A39" s="2" t="str">
        <f t="shared" si="0"/>
        <v/>
      </c>
      <c r="B39" s="29" t="str">
        <f>IF(AND($AJ39, AndmeteEsitamiseKP&lt;&gt;Kontroll!$B$3), AndmeteEsitamiseKP, "")</f>
        <v/>
      </c>
      <c r="O39" s="35" t="str">
        <f>IF(AND($AJ39, AsutuseNimi&lt;&gt;Kontroll!$O$3), AsutuseNimi, "")</f>
        <v/>
      </c>
      <c r="P39" s="35" t="str">
        <f>IF(AND($AJ39, AsutuseAadress&lt;&gt;Kontroll!$P$3), AsutuseAadress, "")</f>
        <v/>
      </c>
      <c r="Q39" s="36" t="str">
        <f>IF(AND($AJ39, AsutuseRyhm&lt;&gt;Kontroll!$Q$3), AsutuseRyhm, "")</f>
        <v/>
      </c>
      <c r="S39" s="38" t="str">
        <f>IF(AND($AJ39, IsolatsiooniAlgus&lt;&gt;Kontroll!$T$3), IsolatsiooniAlgus, "")</f>
        <v/>
      </c>
      <c r="T39" s="38" t="str">
        <f>IF(AND($AJ39, IsolatsiooniAlgus&lt;&gt;Kontroll!$T$3), IsolatsiooniAlgus, "")</f>
        <v/>
      </c>
      <c r="U39" s="39" t="str">
        <f>IF(AND($AJ39, IsolatsiooniLopp&lt;&gt;Kontroll!$U$3), IsolatsiooniLopp, "")</f>
        <v/>
      </c>
      <c r="V39" s="40" t="str">
        <f>IF(AND($AJ39, SeotudHaigeEesnimi&lt;&gt;Kontroll!$V$3), SeotudHaigeEesnimi, "")</f>
        <v/>
      </c>
      <c r="W39" s="36" t="str">
        <f>IF(AND($AJ39, SeotudHaigePerenimi&lt;&gt;Kontroll!$W$3), SeotudHaigePerenimi, "")</f>
        <v/>
      </c>
      <c r="X39" s="41" t="str">
        <f>IF(AND($AJ39, SeotudHaigeIsikukood&lt;&gt;Kontroll!$X$3), SeotudHaigeIsikukood, "")</f>
        <v/>
      </c>
      <c r="Z39" s="3" t="str">
        <f>IF(AND($AJ39, AndmeteEsitajaNimi&lt;&gt;Kontroll!$Z$3), AndmeteEsitajaNimi, "")</f>
        <v/>
      </c>
      <c r="AA39" s="3" t="str">
        <f>IF(AND($AJ39, AndmeteEsitajaEpost&lt;&gt;Kontroll!$AA$3), AndmeteEsitajaEpost, "")</f>
        <v/>
      </c>
      <c r="AB39" s="3" t="str">
        <f>IF(AND($AJ39, AndmeteEsitajaTelefon&lt;&gt;Kontroll!$AB$3), AndmeteEsitajaTelefon, "")</f>
        <v/>
      </c>
      <c r="AC39" s="3" t="str">
        <f>IF(AND($AJ39, TerviseametiRegioon&lt;&gt;Kontroll!$AC$3), TerviseametiRegioon, "")</f>
        <v/>
      </c>
      <c r="AD39" s="3" t="str">
        <f>IF(AND($AJ39, TerviseametiInspektor&lt;&gt;Kontroll!$AD$3), TerviseametiInspektor, "")</f>
        <v/>
      </c>
      <c r="AE39" s="3" t="str">
        <f>IF(AND($AJ39, TerviseametiInspektoriIsikukood&lt;&gt;Kontroll!$AE$3), TerviseametiInspektoriIsikukood, "")</f>
        <v/>
      </c>
      <c r="AF39" s="3" t="str">
        <f>IF(AND($AJ39, TerviseametiInspektoriEpost&lt;&gt;Kontroll!$AF$3), TerviseametiInspektoriEpost, "")</f>
        <v/>
      </c>
      <c r="AI39" s="6" t="b">
        <f>IFERROR(SUMPRODUCT(--($B39:$X39&lt;&gt;""))&lt;&gt;SUMPRODUCT(--(Kontroll!$B$2:$X$2&lt;&gt;"")),TRUE)</f>
        <v>0</v>
      </c>
      <c r="AJ39" s="6" t="b">
        <f>IFERROR(SUMPRODUCT(--($C39:$N39&lt;&gt;""))&lt;&gt;SUMPRODUCT(--(Kontroll!$C$2:$N$2&lt;&gt;"")),TRUE)</f>
        <v>0</v>
      </c>
      <c r="AK39" s="6" t="b">
        <f t="shared" si="4"/>
        <v>0</v>
      </c>
      <c r="AL39" s="6" t="str">
        <f t="shared" si="5"/>
        <v/>
      </c>
      <c r="AM39" s="6" t="str">
        <f t="shared" si="6"/>
        <v/>
      </c>
      <c r="AN39" s="6" t="str">
        <f t="shared" si="7"/>
        <v/>
      </c>
    </row>
    <row r="40" spans="1:40" x14ac:dyDescent="0.35">
      <c r="A40" s="2" t="str">
        <f t="shared" si="0"/>
        <v/>
      </c>
      <c r="B40" s="29" t="str">
        <f>IF(AND($AJ40, AndmeteEsitamiseKP&lt;&gt;Kontroll!$B$3), AndmeteEsitamiseKP, "")</f>
        <v/>
      </c>
      <c r="O40" s="35" t="str">
        <f>IF(AND($AJ40, AsutuseNimi&lt;&gt;Kontroll!$O$3), AsutuseNimi, "")</f>
        <v/>
      </c>
      <c r="P40" s="35" t="str">
        <f>IF(AND($AJ40, AsutuseAadress&lt;&gt;Kontroll!$P$3), AsutuseAadress, "")</f>
        <v/>
      </c>
      <c r="Q40" s="36" t="str">
        <f>IF(AND($AJ40, AsutuseRyhm&lt;&gt;Kontroll!$Q$3), AsutuseRyhm, "")</f>
        <v/>
      </c>
      <c r="S40" s="38" t="str">
        <f>IF(AND($AJ40, IsolatsiooniAlgus&lt;&gt;Kontroll!$T$3), IsolatsiooniAlgus, "")</f>
        <v/>
      </c>
      <c r="T40" s="38" t="str">
        <f>IF(AND($AJ40, IsolatsiooniAlgus&lt;&gt;Kontroll!$T$3), IsolatsiooniAlgus, "")</f>
        <v/>
      </c>
      <c r="U40" s="39" t="str">
        <f>IF(AND($AJ40, IsolatsiooniLopp&lt;&gt;Kontroll!$U$3), IsolatsiooniLopp, "")</f>
        <v/>
      </c>
      <c r="V40" s="40" t="str">
        <f>IF(AND($AJ40, SeotudHaigeEesnimi&lt;&gt;Kontroll!$V$3), SeotudHaigeEesnimi, "")</f>
        <v/>
      </c>
      <c r="W40" s="36" t="str">
        <f>IF(AND($AJ40, SeotudHaigePerenimi&lt;&gt;Kontroll!$W$3), SeotudHaigePerenimi, "")</f>
        <v/>
      </c>
      <c r="X40" s="41" t="str">
        <f>IF(AND($AJ40, SeotudHaigeIsikukood&lt;&gt;Kontroll!$X$3), SeotudHaigeIsikukood, "")</f>
        <v/>
      </c>
      <c r="Z40" s="3" t="str">
        <f>IF(AND($AJ40, AndmeteEsitajaNimi&lt;&gt;Kontroll!$Z$3), AndmeteEsitajaNimi, "")</f>
        <v/>
      </c>
      <c r="AA40" s="3" t="str">
        <f>IF(AND($AJ40, AndmeteEsitajaEpost&lt;&gt;Kontroll!$AA$3), AndmeteEsitajaEpost, "")</f>
        <v/>
      </c>
      <c r="AB40" s="3" t="str">
        <f>IF(AND($AJ40, AndmeteEsitajaTelefon&lt;&gt;Kontroll!$AB$3), AndmeteEsitajaTelefon, "")</f>
        <v/>
      </c>
      <c r="AC40" s="3" t="str">
        <f>IF(AND($AJ40, TerviseametiRegioon&lt;&gt;Kontroll!$AC$3), TerviseametiRegioon, "")</f>
        <v/>
      </c>
      <c r="AD40" s="3" t="str">
        <f>IF(AND($AJ40, TerviseametiInspektor&lt;&gt;Kontroll!$AD$3), TerviseametiInspektor, "")</f>
        <v/>
      </c>
      <c r="AE40" s="3" t="str">
        <f>IF(AND($AJ40, TerviseametiInspektoriIsikukood&lt;&gt;Kontroll!$AE$3), TerviseametiInspektoriIsikukood, "")</f>
        <v/>
      </c>
      <c r="AF40" s="3" t="str">
        <f>IF(AND($AJ40, TerviseametiInspektoriEpost&lt;&gt;Kontroll!$AF$3), TerviseametiInspektoriEpost, "")</f>
        <v/>
      </c>
      <c r="AI40" s="6" t="b">
        <f>IFERROR(SUMPRODUCT(--($B40:$X40&lt;&gt;""))&lt;&gt;SUMPRODUCT(--(Kontroll!$B$2:$X$2&lt;&gt;"")),TRUE)</f>
        <v>0</v>
      </c>
      <c r="AJ40" s="6" t="b">
        <f>IFERROR(SUMPRODUCT(--($C40:$N40&lt;&gt;""))&lt;&gt;SUMPRODUCT(--(Kontroll!$C$2:$N$2&lt;&gt;"")),TRUE)</f>
        <v>0</v>
      </c>
      <c r="AK40" s="6" t="b">
        <f t="shared" si="4"/>
        <v>0</v>
      </c>
      <c r="AL40" s="6" t="str">
        <f t="shared" si="5"/>
        <v/>
      </c>
      <c r="AM40" s="6" t="str">
        <f t="shared" si="6"/>
        <v/>
      </c>
      <c r="AN40" s="6" t="str">
        <f t="shared" si="7"/>
        <v/>
      </c>
    </row>
    <row r="41" spans="1:40" x14ac:dyDescent="0.35">
      <c r="A41" s="2" t="str">
        <f t="shared" si="0"/>
        <v/>
      </c>
      <c r="B41" s="29" t="str">
        <f>IF(AND($AJ41, AndmeteEsitamiseKP&lt;&gt;Kontroll!$B$3), AndmeteEsitamiseKP, "")</f>
        <v/>
      </c>
      <c r="O41" s="35" t="str">
        <f>IF(AND($AJ41, AsutuseNimi&lt;&gt;Kontroll!$O$3), AsutuseNimi, "")</f>
        <v/>
      </c>
      <c r="P41" s="35" t="str">
        <f>IF(AND($AJ41, AsutuseAadress&lt;&gt;Kontroll!$P$3), AsutuseAadress, "")</f>
        <v/>
      </c>
      <c r="Q41" s="36" t="str">
        <f>IF(AND($AJ41, AsutuseRyhm&lt;&gt;Kontroll!$Q$3), AsutuseRyhm, "")</f>
        <v/>
      </c>
      <c r="S41" s="38" t="str">
        <f>IF(AND($AJ41, IsolatsiooniAlgus&lt;&gt;Kontroll!$T$3), IsolatsiooniAlgus, "")</f>
        <v/>
      </c>
      <c r="T41" s="38" t="str">
        <f>IF(AND($AJ41, IsolatsiooniAlgus&lt;&gt;Kontroll!$T$3), IsolatsiooniAlgus, "")</f>
        <v/>
      </c>
      <c r="U41" s="39" t="str">
        <f>IF(AND($AJ41, IsolatsiooniLopp&lt;&gt;Kontroll!$U$3), IsolatsiooniLopp, "")</f>
        <v/>
      </c>
      <c r="V41" s="40" t="str">
        <f>IF(AND($AJ41, SeotudHaigeEesnimi&lt;&gt;Kontroll!$V$3), SeotudHaigeEesnimi, "")</f>
        <v/>
      </c>
      <c r="W41" s="36" t="str">
        <f>IF(AND($AJ41, SeotudHaigePerenimi&lt;&gt;Kontroll!$W$3), SeotudHaigePerenimi, "")</f>
        <v/>
      </c>
      <c r="X41" s="41" t="str">
        <f>IF(AND($AJ41, SeotudHaigeIsikukood&lt;&gt;Kontroll!$X$3), SeotudHaigeIsikukood, "")</f>
        <v/>
      </c>
      <c r="Z41" s="3" t="str">
        <f>IF(AND($AJ41, AndmeteEsitajaNimi&lt;&gt;Kontroll!$Z$3), AndmeteEsitajaNimi, "")</f>
        <v/>
      </c>
      <c r="AA41" s="3" t="str">
        <f>IF(AND($AJ41, AndmeteEsitajaEpost&lt;&gt;Kontroll!$AA$3), AndmeteEsitajaEpost, "")</f>
        <v/>
      </c>
      <c r="AB41" s="3" t="str">
        <f>IF(AND($AJ41, AndmeteEsitajaTelefon&lt;&gt;Kontroll!$AB$3), AndmeteEsitajaTelefon, "")</f>
        <v/>
      </c>
      <c r="AC41" s="3" t="str">
        <f>IF(AND($AJ41, TerviseametiRegioon&lt;&gt;Kontroll!$AC$3), TerviseametiRegioon, "")</f>
        <v/>
      </c>
      <c r="AD41" s="3" t="str">
        <f>IF(AND($AJ41, TerviseametiInspektor&lt;&gt;Kontroll!$AD$3), TerviseametiInspektor, "")</f>
        <v/>
      </c>
      <c r="AE41" s="3" t="str">
        <f>IF(AND($AJ41, TerviseametiInspektoriIsikukood&lt;&gt;Kontroll!$AE$3), TerviseametiInspektoriIsikukood, "")</f>
        <v/>
      </c>
      <c r="AF41" s="3" t="str">
        <f>IF(AND($AJ41, TerviseametiInspektoriEpost&lt;&gt;Kontroll!$AF$3), TerviseametiInspektoriEpost, "")</f>
        <v/>
      </c>
      <c r="AI41" s="6" t="b">
        <f>IFERROR(SUMPRODUCT(--($B41:$X41&lt;&gt;""))&lt;&gt;SUMPRODUCT(--(Kontroll!$B$2:$X$2&lt;&gt;"")),TRUE)</f>
        <v>0</v>
      </c>
      <c r="AJ41" s="6" t="b">
        <f>IFERROR(SUMPRODUCT(--($C41:$N41&lt;&gt;""))&lt;&gt;SUMPRODUCT(--(Kontroll!$C$2:$N$2&lt;&gt;"")),TRUE)</f>
        <v>0</v>
      </c>
      <c r="AK41" s="6" t="b">
        <f t="shared" si="4"/>
        <v>0</v>
      </c>
      <c r="AL41" s="6" t="str">
        <f t="shared" si="5"/>
        <v/>
      </c>
      <c r="AM41" s="6" t="str">
        <f t="shared" si="6"/>
        <v/>
      </c>
      <c r="AN41" s="6" t="str">
        <f t="shared" si="7"/>
        <v/>
      </c>
    </row>
    <row r="42" spans="1:40" x14ac:dyDescent="0.35">
      <c r="A42" s="2" t="str">
        <f t="shared" si="0"/>
        <v/>
      </c>
      <c r="B42" s="29" t="str">
        <f>IF(AND($AJ42, AndmeteEsitamiseKP&lt;&gt;Kontroll!$B$3), AndmeteEsitamiseKP, "")</f>
        <v/>
      </c>
      <c r="O42" s="35" t="str">
        <f>IF(AND($AJ42, AsutuseNimi&lt;&gt;Kontroll!$O$3), AsutuseNimi, "")</f>
        <v/>
      </c>
      <c r="P42" s="35" t="str">
        <f>IF(AND($AJ42, AsutuseAadress&lt;&gt;Kontroll!$P$3), AsutuseAadress, "")</f>
        <v/>
      </c>
      <c r="Q42" s="36" t="str">
        <f>IF(AND($AJ42, AsutuseRyhm&lt;&gt;Kontroll!$Q$3), AsutuseRyhm, "")</f>
        <v/>
      </c>
      <c r="S42" s="38" t="str">
        <f>IF(AND($AJ42, IsolatsiooniAlgus&lt;&gt;Kontroll!$T$3), IsolatsiooniAlgus, "")</f>
        <v/>
      </c>
      <c r="T42" s="38" t="str">
        <f>IF(AND($AJ42, IsolatsiooniAlgus&lt;&gt;Kontroll!$T$3), IsolatsiooniAlgus, "")</f>
        <v/>
      </c>
      <c r="U42" s="39" t="str">
        <f>IF(AND($AJ42, IsolatsiooniLopp&lt;&gt;Kontroll!$U$3), IsolatsiooniLopp, "")</f>
        <v/>
      </c>
      <c r="V42" s="40" t="str">
        <f>IF(AND($AJ42, SeotudHaigeEesnimi&lt;&gt;Kontroll!$V$3), SeotudHaigeEesnimi, "")</f>
        <v/>
      </c>
      <c r="W42" s="36" t="str">
        <f>IF(AND($AJ42, SeotudHaigePerenimi&lt;&gt;Kontroll!$W$3), SeotudHaigePerenimi, "")</f>
        <v/>
      </c>
      <c r="X42" s="41" t="str">
        <f>IF(AND($AJ42, SeotudHaigeIsikukood&lt;&gt;Kontroll!$X$3), SeotudHaigeIsikukood, "")</f>
        <v/>
      </c>
      <c r="Z42" s="3" t="str">
        <f>IF(AND($AJ42, AndmeteEsitajaNimi&lt;&gt;Kontroll!$Z$3), AndmeteEsitajaNimi, "")</f>
        <v/>
      </c>
      <c r="AA42" s="3" t="str">
        <f>IF(AND($AJ42, AndmeteEsitajaEpost&lt;&gt;Kontroll!$AA$3), AndmeteEsitajaEpost, "")</f>
        <v/>
      </c>
      <c r="AB42" s="3" t="str">
        <f>IF(AND($AJ42, AndmeteEsitajaTelefon&lt;&gt;Kontroll!$AB$3), AndmeteEsitajaTelefon, "")</f>
        <v/>
      </c>
      <c r="AC42" s="3" t="str">
        <f>IF(AND($AJ42, TerviseametiRegioon&lt;&gt;Kontroll!$AC$3), TerviseametiRegioon, "")</f>
        <v/>
      </c>
      <c r="AD42" s="3" t="str">
        <f>IF(AND($AJ42, TerviseametiInspektor&lt;&gt;Kontroll!$AD$3), TerviseametiInspektor, "")</f>
        <v/>
      </c>
      <c r="AE42" s="3" t="str">
        <f>IF(AND($AJ42, TerviseametiInspektoriIsikukood&lt;&gt;Kontroll!$AE$3), TerviseametiInspektoriIsikukood, "")</f>
        <v/>
      </c>
      <c r="AF42" s="3" t="str">
        <f>IF(AND($AJ42, TerviseametiInspektoriEpost&lt;&gt;Kontroll!$AF$3), TerviseametiInspektoriEpost, "")</f>
        <v/>
      </c>
      <c r="AI42" s="6" t="b">
        <f>IFERROR(SUMPRODUCT(--($B42:$X42&lt;&gt;""))&lt;&gt;SUMPRODUCT(--(Kontroll!$B$2:$X$2&lt;&gt;"")),TRUE)</f>
        <v>0</v>
      </c>
      <c r="AJ42" s="6" t="b">
        <f>IFERROR(SUMPRODUCT(--($C42:$N42&lt;&gt;""))&lt;&gt;SUMPRODUCT(--(Kontroll!$C$2:$N$2&lt;&gt;"")),TRUE)</f>
        <v>0</v>
      </c>
      <c r="AK42" s="6" t="b">
        <f t="shared" si="4"/>
        <v>0</v>
      </c>
      <c r="AL42" s="6" t="str">
        <f t="shared" si="5"/>
        <v/>
      </c>
      <c r="AM42" s="6" t="str">
        <f t="shared" si="6"/>
        <v/>
      </c>
      <c r="AN42" s="6" t="str">
        <f t="shared" si="7"/>
        <v/>
      </c>
    </row>
    <row r="43" spans="1:40" x14ac:dyDescent="0.35">
      <c r="A43" s="2" t="str">
        <f t="shared" si="0"/>
        <v/>
      </c>
      <c r="B43" s="29" t="str">
        <f>IF(AND($AJ43, AndmeteEsitamiseKP&lt;&gt;Kontroll!$B$3), AndmeteEsitamiseKP, "")</f>
        <v/>
      </c>
      <c r="O43" s="35" t="str">
        <f>IF(AND($AJ43, AsutuseNimi&lt;&gt;Kontroll!$O$3), AsutuseNimi, "")</f>
        <v/>
      </c>
      <c r="P43" s="35" t="str">
        <f>IF(AND($AJ43, AsutuseAadress&lt;&gt;Kontroll!$P$3), AsutuseAadress, "")</f>
        <v/>
      </c>
      <c r="Q43" s="36" t="str">
        <f>IF(AND($AJ43, AsutuseRyhm&lt;&gt;Kontroll!$Q$3), AsutuseRyhm, "")</f>
        <v/>
      </c>
      <c r="S43" s="38" t="str">
        <f>IF(AND($AJ43, IsolatsiooniAlgus&lt;&gt;Kontroll!$T$3), IsolatsiooniAlgus, "")</f>
        <v/>
      </c>
      <c r="T43" s="38" t="str">
        <f>IF(AND($AJ43, IsolatsiooniAlgus&lt;&gt;Kontroll!$T$3), IsolatsiooniAlgus, "")</f>
        <v/>
      </c>
      <c r="U43" s="39" t="str">
        <f>IF(AND($AJ43, IsolatsiooniLopp&lt;&gt;Kontroll!$U$3), IsolatsiooniLopp, "")</f>
        <v/>
      </c>
      <c r="V43" s="40" t="str">
        <f>IF(AND($AJ43, SeotudHaigeEesnimi&lt;&gt;Kontroll!$V$3), SeotudHaigeEesnimi, "")</f>
        <v/>
      </c>
      <c r="W43" s="36" t="str">
        <f>IF(AND($AJ43, SeotudHaigePerenimi&lt;&gt;Kontroll!$W$3), SeotudHaigePerenimi, "")</f>
        <v/>
      </c>
      <c r="X43" s="41" t="str">
        <f>IF(AND($AJ43, SeotudHaigeIsikukood&lt;&gt;Kontroll!$X$3), SeotudHaigeIsikukood, "")</f>
        <v/>
      </c>
      <c r="Z43" s="3" t="str">
        <f>IF(AND($AJ43, AndmeteEsitajaNimi&lt;&gt;Kontroll!$Z$3), AndmeteEsitajaNimi, "")</f>
        <v/>
      </c>
      <c r="AA43" s="3" t="str">
        <f>IF(AND($AJ43, AndmeteEsitajaEpost&lt;&gt;Kontroll!$AA$3), AndmeteEsitajaEpost, "")</f>
        <v/>
      </c>
      <c r="AB43" s="3" t="str">
        <f>IF(AND($AJ43, AndmeteEsitajaTelefon&lt;&gt;Kontroll!$AB$3), AndmeteEsitajaTelefon, "")</f>
        <v/>
      </c>
      <c r="AC43" s="3" t="str">
        <f>IF(AND($AJ43, TerviseametiRegioon&lt;&gt;Kontroll!$AC$3), TerviseametiRegioon, "")</f>
        <v/>
      </c>
      <c r="AD43" s="3" t="str">
        <f>IF(AND($AJ43, TerviseametiInspektor&lt;&gt;Kontroll!$AD$3), TerviseametiInspektor, "")</f>
        <v/>
      </c>
      <c r="AE43" s="3" t="str">
        <f>IF(AND($AJ43, TerviseametiInspektoriIsikukood&lt;&gt;Kontroll!$AE$3), TerviseametiInspektoriIsikukood, "")</f>
        <v/>
      </c>
      <c r="AF43" s="3" t="str">
        <f>IF(AND($AJ43, TerviseametiInspektoriEpost&lt;&gt;Kontroll!$AF$3), TerviseametiInspektoriEpost, "")</f>
        <v/>
      </c>
      <c r="AI43" s="6" t="b">
        <f>IFERROR(SUMPRODUCT(--($B43:$X43&lt;&gt;""))&lt;&gt;SUMPRODUCT(--(Kontroll!$B$2:$X$2&lt;&gt;"")),TRUE)</f>
        <v>0</v>
      </c>
      <c r="AJ43" s="6" t="b">
        <f>IFERROR(SUMPRODUCT(--($C43:$N43&lt;&gt;""))&lt;&gt;SUMPRODUCT(--(Kontroll!$C$2:$N$2&lt;&gt;"")),TRUE)</f>
        <v>0</v>
      </c>
      <c r="AK43" s="6" t="b">
        <f t="shared" si="4"/>
        <v>0</v>
      </c>
      <c r="AL43" s="6" t="str">
        <f t="shared" si="5"/>
        <v/>
      </c>
      <c r="AM43" s="6" t="str">
        <f t="shared" si="6"/>
        <v/>
      </c>
      <c r="AN43" s="6" t="str">
        <f t="shared" si="7"/>
        <v/>
      </c>
    </row>
    <row r="44" spans="1:40" x14ac:dyDescent="0.35">
      <c r="A44" s="2" t="str">
        <f t="shared" si="0"/>
        <v/>
      </c>
      <c r="B44" s="29" t="str">
        <f>IF(AND($AJ44, AndmeteEsitamiseKP&lt;&gt;Kontroll!$B$3), AndmeteEsitamiseKP, "")</f>
        <v/>
      </c>
      <c r="O44" s="35" t="str">
        <f>IF(AND($AJ44, AsutuseNimi&lt;&gt;Kontroll!$O$3), AsutuseNimi, "")</f>
        <v/>
      </c>
      <c r="P44" s="35" t="str">
        <f>IF(AND($AJ44, AsutuseAadress&lt;&gt;Kontroll!$P$3), AsutuseAadress, "")</f>
        <v/>
      </c>
      <c r="Q44" s="36" t="str">
        <f>IF(AND($AJ44, AsutuseRyhm&lt;&gt;Kontroll!$Q$3), AsutuseRyhm, "")</f>
        <v/>
      </c>
      <c r="S44" s="38" t="str">
        <f>IF(AND($AJ44, IsolatsiooniAlgus&lt;&gt;Kontroll!$T$3), IsolatsiooniAlgus, "")</f>
        <v/>
      </c>
      <c r="T44" s="38" t="str">
        <f>IF(AND($AJ44, IsolatsiooniAlgus&lt;&gt;Kontroll!$T$3), IsolatsiooniAlgus, "")</f>
        <v/>
      </c>
      <c r="U44" s="39" t="str">
        <f>IF(AND($AJ44, IsolatsiooniLopp&lt;&gt;Kontroll!$U$3), IsolatsiooniLopp, "")</f>
        <v/>
      </c>
      <c r="V44" s="40" t="str">
        <f>IF(AND($AJ44, SeotudHaigeEesnimi&lt;&gt;Kontroll!$V$3), SeotudHaigeEesnimi, "")</f>
        <v/>
      </c>
      <c r="W44" s="36" t="str">
        <f>IF(AND($AJ44, SeotudHaigePerenimi&lt;&gt;Kontroll!$W$3), SeotudHaigePerenimi, "")</f>
        <v/>
      </c>
      <c r="X44" s="41" t="str">
        <f>IF(AND($AJ44, SeotudHaigeIsikukood&lt;&gt;Kontroll!$X$3), SeotudHaigeIsikukood, "")</f>
        <v/>
      </c>
      <c r="Z44" s="3" t="str">
        <f>IF(AND($AJ44, AndmeteEsitajaNimi&lt;&gt;Kontroll!$Z$3), AndmeteEsitajaNimi, "")</f>
        <v/>
      </c>
      <c r="AA44" s="3" t="str">
        <f>IF(AND($AJ44, AndmeteEsitajaEpost&lt;&gt;Kontroll!$AA$3), AndmeteEsitajaEpost, "")</f>
        <v/>
      </c>
      <c r="AB44" s="3" t="str">
        <f>IF(AND($AJ44, AndmeteEsitajaTelefon&lt;&gt;Kontroll!$AB$3), AndmeteEsitajaTelefon, "")</f>
        <v/>
      </c>
      <c r="AC44" s="3" t="str">
        <f>IF(AND($AJ44, TerviseametiRegioon&lt;&gt;Kontroll!$AC$3), TerviseametiRegioon, "")</f>
        <v/>
      </c>
      <c r="AD44" s="3" t="str">
        <f>IF(AND($AJ44, TerviseametiInspektor&lt;&gt;Kontroll!$AD$3), TerviseametiInspektor, "")</f>
        <v/>
      </c>
      <c r="AE44" s="3" t="str">
        <f>IF(AND($AJ44, TerviseametiInspektoriIsikukood&lt;&gt;Kontroll!$AE$3), TerviseametiInspektoriIsikukood, "")</f>
        <v/>
      </c>
      <c r="AF44" s="3" t="str">
        <f>IF(AND($AJ44, TerviseametiInspektoriEpost&lt;&gt;Kontroll!$AF$3), TerviseametiInspektoriEpost, "")</f>
        <v/>
      </c>
      <c r="AI44" s="6" t="b">
        <f>IFERROR(SUMPRODUCT(--($B44:$X44&lt;&gt;""))&lt;&gt;SUMPRODUCT(--(Kontroll!$B$2:$X$2&lt;&gt;"")),TRUE)</f>
        <v>0</v>
      </c>
      <c r="AJ44" s="6" t="b">
        <f>IFERROR(SUMPRODUCT(--($C44:$N44&lt;&gt;""))&lt;&gt;SUMPRODUCT(--(Kontroll!$C$2:$N$2&lt;&gt;"")),TRUE)</f>
        <v>0</v>
      </c>
      <c r="AK44" s="6" t="b">
        <f t="shared" si="4"/>
        <v>0</v>
      </c>
      <c r="AL44" s="6" t="str">
        <f t="shared" si="5"/>
        <v/>
      </c>
      <c r="AM44" s="6" t="str">
        <f t="shared" si="6"/>
        <v/>
      </c>
      <c r="AN44" s="6" t="str">
        <f t="shared" si="7"/>
        <v/>
      </c>
    </row>
    <row r="45" spans="1:40" x14ac:dyDescent="0.35">
      <c r="A45" s="2" t="str">
        <f t="shared" si="0"/>
        <v/>
      </c>
      <c r="B45" s="29" t="str">
        <f>IF(AND($AJ45, AndmeteEsitamiseKP&lt;&gt;Kontroll!$B$3), AndmeteEsitamiseKP, "")</f>
        <v/>
      </c>
      <c r="O45" s="35" t="str">
        <f>IF(AND($AJ45, AsutuseNimi&lt;&gt;Kontroll!$O$3), AsutuseNimi, "")</f>
        <v/>
      </c>
      <c r="P45" s="35" t="str">
        <f>IF(AND($AJ45, AsutuseAadress&lt;&gt;Kontroll!$P$3), AsutuseAadress, "")</f>
        <v/>
      </c>
      <c r="Q45" s="36" t="str">
        <f>IF(AND($AJ45, AsutuseRyhm&lt;&gt;Kontroll!$Q$3), AsutuseRyhm, "")</f>
        <v/>
      </c>
      <c r="S45" s="38" t="str">
        <f>IF(AND($AJ45, IsolatsiooniAlgus&lt;&gt;Kontroll!$T$3), IsolatsiooniAlgus, "")</f>
        <v/>
      </c>
      <c r="T45" s="38" t="str">
        <f>IF(AND($AJ45, IsolatsiooniAlgus&lt;&gt;Kontroll!$T$3), IsolatsiooniAlgus, "")</f>
        <v/>
      </c>
      <c r="U45" s="39" t="str">
        <f>IF(AND($AJ45, IsolatsiooniLopp&lt;&gt;Kontroll!$U$3), IsolatsiooniLopp, "")</f>
        <v/>
      </c>
      <c r="V45" s="40" t="str">
        <f>IF(AND($AJ45, SeotudHaigeEesnimi&lt;&gt;Kontroll!$V$3), SeotudHaigeEesnimi, "")</f>
        <v/>
      </c>
      <c r="W45" s="36" t="str">
        <f>IF(AND($AJ45, SeotudHaigePerenimi&lt;&gt;Kontroll!$W$3), SeotudHaigePerenimi, "")</f>
        <v/>
      </c>
      <c r="X45" s="41" t="str">
        <f>IF(AND($AJ45, SeotudHaigeIsikukood&lt;&gt;Kontroll!$X$3), SeotudHaigeIsikukood, "")</f>
        <v/>
      </c>
      <c r="Z45" s="3" t="str">
        <f>IF(AND($AJ45, AndmeteEsitajaNimi&lt;&gt;Kontroll!$Z$3), AndmeteEsitajaNimi, "")</f>
        <v/>
      </c>
      <c r="AA45" s="3" t="str">
        <f>IF(AND($AJ45, AndmeteEsitajaEpost&lt;&gt;Kontroll!$AA$3), AndmeteEsitajaEpost, "")</f>
        <v/>
      </c>
      <c r="AB45" s="3" t="str">
        <f>IF(AND($AJ45, AndmeteEsitajaTelefon&lt;&gt;Kontroll!$AB$3), AndmeteEsitajaTelefon, "")</f>
        <v/>
      </c>
      <c r="AC45" s="3" t="str">
        <f>IF(AND($AJ45, TerviseametiRegioon&lt;&gt;Kontroll!$AC$3), TerviseametiRegioon, "")</f>
        <v/>
      </c>
      <c r="AD45" s="3" t="str">
        <f>IF(AND($AJ45, TerviseametiInspektor&lt;&gt;Kontroll!$AD$3), TerviseametiInspektor, "")</f>
        <v/>
      </c>
      <c r="AE45" s="3" t="str">
        <f>IF(AND($AJ45, TerviseametiInspektoriIsikukood&lt;&gt;Kontroll!$AE$3), TerviseametiInspektoriIsikukood, "")</f>
        <v/>
      </c>
      <c r="AF45" s="3" t="str">
        <f>IF(AND($AJ45, TerviseametiInspektoriEpost&lt;&gt;Kontroll!$AF$3), TerviseametiInspektoriEpost, "")</f>
        <v/>
      </c>
      <c r="AI45" s="6" t="b">
        <f>IFERROR(SUMPRODUCT(--($B45:$X45&lt;&gt;""))&lt;&gt;SUMPRODUCT(--(Kontroll!$B$2:$X$2&lt;&gt;"")),TRUE)</f>
        <v>0</v>
      </c>
      <c r="AJ45" s="6" t="b">
        <f>IFERROR(SUMPRODUCT(--($C45:$N45&lt;&gt;""))&lt;&gt;SUMPRODUCT(--(Kontroll!$C$2:$N$2&lt;&gt;"")),TRUE)</f>
        <v>0</v>
      </c>
      <c r="AK45" s="6" t="b">
        <f t="shared" si="4"/>
        <v>0</v>
      </c>
      <c r="AL45" s="6" t="str">
        <f t="shared" si="5"/>
        <v/>
      </c>
      <c r="AM45" s="6" t="str">
        <f t="shared" si="6"/>
        <v/>
      </c>
      <c r="AN45" s="6" t="str">
        <f t="shared" si="7"/>
        <v/>
      </c>
    </row>
    <row r="46" spans="1:40" x14ac:dyDescent="0.35">
      <c r="A46" s="2" t="str">
        <f t="shared" si="0"/>
        <v/>
      </c>
      <c r="B46" s="29" t="str">
        <f>IF(AND($AJ46, AndmeteEsitamiseKP&lt;&gt;Kontroll!$B$3), AndmeteEsitamiseKP, "")</f>
        <v/>
      </c>
      <c r="O46" s="35" t="str">
        <f>IF(AND($AJ46, AsutuseNimi&lt;&gt;Kontroll!$O$3), AsutuseNimi, "")</f>
        <v/>
      </c>
      <c r="P46" s="35" t="str">
        <f>IF(AND($AJ46, AsutuseAadress&lt;&gt;Kontroll!$P$3), AsutuseAadress, "")</f>
        <v/>
      </c>
      <c r="Q46" s="36" t="str">
        <f>IF(AND($AJ46, AsutuseRyhm&lt;&gt;Kontroll!$Q$3), AsutuseRyhm, "")</f>
        <v/>
      </c>
      <c r="S46" s="38" t="str">
        <f>IF(AND($AJ46, IsolatsiooniAlgus&lt;&gt;Kontroll!$T$3), IsolatsiooniAlgus, "")</f>
        <v/>
      </c>
      <c r="T46" s="38" t="str">
        <f>IF(AND($AJ46, IsolatsiooniAlgus&lt;&gt;Kontroll!$T$3), IsolatsiooniAlgus, "")</f>
        <v/>
      </c>
      <c r="U46" s="39" t="str">
        <f>IF(AND($AJ46, IsolatsiooniLopp&lt;&gt;Kontroll!$U$3), IsolatsiooniLopp, "")</f>
        <v/>
      </c>
      <c r="V46" s="40" t="str">
        <f>IF(AND($AJ46, SeotudHaigeEesnimi&lt;&gt;Kontroll!$V$3), SeotudHaigeEesnimi, "")</f>
        <v/>
      </c>
      <c r="W46" s="36" t="str">
        <f>IF(AND($AJ46, SeotudHaigePerenimi&lt;&gt;Kontroll!$W$3), SeotudHaigePerenimi, "")</f>
        <v/>
      </c>
      <c r="X46" s="41" t="str">
        <f>IF(AND($AJ46, SeotudHaigeIsikukood&lt;&gt;Kontroll!$X$3), SeotudHaigeIsikukood, "")</f>
        <v/>
      </c>
      <c r="Z46" s="3" t="str">
        <f>IF(AND($AJ46, AndmeteEsitajaNimi&lt;&gt;Kontroll!$Z$3), AndmeteEsitajaNimi, "")</f>
        <v/>
      </c>
      <c r="AA46" s="3" t="str">
        <f>IF(AND($AJ46, AndmeteEsitajaEpost&lt;&gt;Kontroll!$AA$3), AndmeteEsitajaEpost, "")</f>
        <v/>
      </c>
      <c r="AB46" s="3" t="str">
        <f>IF(AND($AJ46, AndmeteEsitajaTelefon&lt;&gt;Kontroll!$AB$3), AndmeteEsitajaTelefon, "")</f>
        <v/>
      </c>
      <c r="AC46" s="3" t="str">
        <f>IF(AND($AJ46, TerviseametiRegioon&lt;&gt;Kontroll!$AC$3), TerviseametiRegioon, "")</f>
        <v/>
      </c>
      <c r="AD46" s="3" t="str">
        <f>IF(AND($AJ46, TerviseametiInspektor&lt;&gt;Kontroll!$AD$3), TerviseametiInspektor, "")</f>
        <v/>
      </c>
      <c r="AE46" s="3" t="str">
        <f>IF(AND($AJ46, TerviseametiInspektoriIsikukood&lt;&gt;Kontroll!$AE$3), TerviseametiInspektoriIsikukood, "")</f>
        <v/>
      </c>
      <c r="AF46" s="3" t="str">
        <f>IF(AND($AJ46, TerviseametiInspektoriEpost&lt;&gt;Kontroll!$AF$3), TerviseametiInspektoriEpost, "")</f>
        <v/>
      </c>
      <c r="AI46" s="6" t="b">
        <f>IFERROR(SUMPRODUCT(--($B46:$X46&lt;&gt;""))&lt;&gt;SUMPRODUCT(--(Kontroll!$B$2:$X$2&lt;&gt;"")),TRUE)</f>
        <v>0</v>
      </c>
      <c r="AJ46" s="6" t="b">
        <f>IFERROR(SUMPRODUCT(--($C46:$N46&lt;&gt;""))&lt;&gt;SUMPRODUCT(--(Kontroll!$C$2:$N$2&lt;&gt;"")),TRUE)</f>
        <v>0</v>
      </c>
      <c r="AK46" s="6" t="b">
        <f t="shared" si="4"/>
        <v>0</v>
      </c>
      <c r="AL46" s="6" t="str">
        <f t="shared" si="5"/>
        <v/>
      </c>
      <c r="AM46" s="6" t="str">
        <f t="shared" si="6"/>
        <v/>
      </c>
      <c r="AN46" s="6" t="str">
        <f t="shared" si="7"/>
        <v/>
      </c>
    </row>
    <row r="47" spans="1:40" x14ac:dyDescent="0.35">
      <c r="A47" s="2" t="str">
        <f t="shared" si="0"/>
        <v/>
      </c>
      <c r="B47" s="29" t="str">
        <f>IF(AND($AJ47, AndmeteEsitamiseKP&lt;&gt;Kontroll!$B$3), AndmeteEsitamiseKP, "")</f>
        <v/>
      </c>
      <c r="O47" s="35" t="str">
        <f>IF(AND($AJ47, AsutuseNimi&lt;&gt;Kontroll!$O$3), AsutuseNimi, "")</f>
        <v/>
      </c>
      <c r="P47" s="35" t="str">
        <f>IF(AND($AJ47, AsutuseAadress&lt;&gt;Kontroll!$P$3), AsutuseAadress, "")</f>
        <v/>
      </c>
      <c r="Q47" s="36" t="str">
        <f>IF(AND($AJ47, AsutuseRyhm&lt;&gt;Kontroll!$Q$3), AsutuseRyhm, "")</f>
        <v/>
      </c>
      <c r="S47" s="38" t="str">
        <f>IF(AND($AJ47, IsolatsiooniAlgus&lt;&gt;Kontroll!$T$3), IsolatsiooniAlgus, "")</f>
        <v/>
      </c>
      <c r="T47" s="38" t="str">
        <f>IF(AND($AJ47, IsolatsiooniAlgus&lt;&gt;Kontroll!$T$3), IsolatsiooniAlgus, "")</f>
        <v/>
      </c>
      <c r="U47" s="39" t="str">
        <f>IF(AND($AJ47, IsolatsiooniLopp&lt;&gt;Kontroll!$U$3), IsolatsiooniLopp, "")</f>
        <v/>
      </c>
      <c r="V47" s="40" t="str">
        <f>IF(AND($AJ47, SeotudHaigeEesnimi&lt;&gt;Kontroll!$V$3), SeotudHaigeEesnimi, "")</f>
        <v/>
      </c>
      <c r="W47" s="36" t="str">
        <f>IF(AND($AJ47, SeotudHaigePerenimi&lt;&gt;Kontroll!$W$3), SeotudHaigePerenimi, "")</f>
        <v/>
      </c>
      <c r="X47" s="41" t="str">
        <f>IF(AND($AJ47, SeotudHaigeIsikukood&lt;&gt;Kontroll!$X$3), SeotudHaigeIsikukood, "")</f>
        <v/>
      </c>
      <c r="Z47" s="3" t="str">
        <f>IF(AND($AJ47, AndmeteEsitajaNimi&lt;&gt;Kontroll!$Z$3), AndmeteEsitajaNimi, "")</f>
        <v/>
      </c>
      <c r="AA47" s="3" t="str">
        <f>IF(AND($AJ47, AndmeteEsitajaEpost&lt;&gt;Kontroll!$AA$3), AndmeteEsitajaEpost, "")</f>
        <v/>
      </c>
      <c r="AB47" s="3" t="str">
        <f>IF(AND($AJ47, AndmeteEsitajaTelefon&lt;&gt;Kontroll!$AB$3), AndmeteEsitajaTelefon, "")</f>
        <v/>
      </c>
      <c r="AC47" s="3" t="str">
        <f>IF(AND($AJ47, TerviseametiRegioon&lt;&gt;Kontroll!$AC$3), TerviseametiRegioon, "")</f>
        <v/>
      </c>
      <c r="AD47" s="3" t="str">
        <f>IF(AND($AJ47, TerviseametiInspektor&lt;&gt;Kontroll!$AD$3), TerviseametiInspektor, "")</f>
        <v/>
      </c>
      <c r="AE47" s="3" t="str">
        <f>IF(AND($AJ47, TerviseametiInspektoriIsikukood&lt;&gt;Kontroll!$AE$3), TerviseametiInspektoriIsikukood, "")</f>
        <v/>
      </c>
      <c r="AF47" s="3" t="str">
        <f>IF(AND($AJ47, TerviseametiInspektoriEpost&lt;&gt;Kontroll!$AF$3), TerviseametiInspektoriEpost, "")</f>
        <v/>
      </c>
      <c r="AI47" s="6" t="b">
        <f>IFERROR(SUMPRODUCT(--($B47:$X47&lt;&gt;""))&lt;&gt;SUMPRODUCT(--(Kontroll!$B$2:$X$2&lt;&gt;"")),TRUE)</f>
        <v>0</v>
      </c>
      <c r="AJ47" s="6" t="b">
        <f>IFERROR(SUMPRODUCT(--($C47:$N47&lt;&gt;""))&lt;&gt;SUMPRODUCT(--(Kontroll!$C$2:$N$2&lt;&gt;"")),TRUE)</f>
        <v>0</v>
      </c>
      <c r="AK47" s="6" t="b">
        <f t="shared" si="4"/>
        <v>0</v>
      </c>
      <c r="AL47" s="6" t="str">
        <f t="shared" si="5"/>
        <v/>
      </c>
      <c r="AM47" s="6" t="str">
        <f t="shared" si="6"/>
        <v/>
      </c>
      <c r="AN47" s="6" t="str">
        <f t="shared" si="7"/>
        <v/>
      </c>
    </row>
    <row r="48" spans="1:40" x14ac:dyDescent="0.35">
      <c r="A48" s="2" t="str">
        <f t="shared" si="0"/>
        <v/>
      </c>
      <c r="B48" s="29" t="str">
        <f>IF(AND($AJ48, AndmeteEsitamiseKP&lt;&gt;Kontroll!$B$3), AndmeteEsitamiseKP, "")</f>
        <v/>
      </c>
      <c r="O48" s="35" t="str">
        <f>IF(AND($AJ48, AsutuseNimi&lt;&gt;Kontroll!$O$3), AsutuseNimi, "")</f>
        <v/>
      </c>
      <c r="P48" s="35" t="str">
        <f>IF(AND($AJ48, AsutuseAadress&lt;&gt;Kontroll!$P$3), AsutuseAadress, "")</f>
        <v/>
      </c>
      <c r="Q48" s="36" t="str">
        <f>IF(AND($AJ48, AsutuseRyhm&lt;&gt;Kontroll!$Q$3), AsutuseRyhm, "")</f>
        <v/>
      </c>
      <c r="S48" s="38" t="str">
        <f>IF(AND($AJ48, IsolatsiooniAlgus&lt;&gt;Kontroll!$T$3), IsolatsiooniAlgus, "")</f>
        <v/>
      </c>
      <c r="T48" s="38" t="str">
        <f>IF(AND($AJ48, IsolatsiooniAlgus&lt;&gt;Kontroll!$T$3), IsolatsiooniAlgus, "")</f>
        <v/>
      </c>
      <c r="U48" s="39" t="str">
        <f>IF(AND($AJ48, IsolatsiooniLopp&lt;&gt;Kontroll!$U$3), IsolatsiooniLopp, "")</f>
        <v/>
      </c>
      <c r="V48" s="40" t="str">
        <f>IF(AND($AJ48, SeotudHaigeEesnimi&lt;&gt;Kontroll!$V$3), SeotudHaigeEesnimi, "")</f>
        <v/>
      </c>
      <c r="W48" s="36" t="str">
        <f>IF(AND($AJ48, SeotudHaigePerenimi&lt;&gt;Kontroll!$W$3), SeotudHaigePerenimi, "")</f>
        <v/>
      </c>
      <c r="X48" s="41" t="str">
        <f>IF(AND($AJ48, SeotudHaigeIsikukood&lt;&gt;Kontroll!$X$3), SeotudHaigeIsikukood, "")</f>
        <v/>
      </c>
      <c r="Z48" s="3" t="str">
        <f>IF(AND($AJ48, AndmeteEsitajaNimi&lt;&gt;Kontroll!$Z$3), AndmeteEsitajaNimi, "")</f>
        <v/>
      </c>
      <c r="AA48" s="3" t="str">
        <f>IF(AND($AJ48, AndmeteEsitajaEpost&lt;&gt;Kontroll!$AA$3), AndmeteEsitajaEpost, "")</f>
        <v/>
      </c>
      <c r="AB48" s="3" t="str">
        <f>IF(AND($AJ48, AndmeteEsitajaTelefon&lt;&gt;Kontroll!$AB$3), AndmeteEsitajaTelefon, "")</f>
        <v/>
      </c>
      <c r="AC48" s="3" t="str">
        <f>IF(AND($AJ48, TerviseametiRegioon&lt;&gt;Kontroll!$AC$3), TerviseametiRegioon, "")</f>
        <v/>
      </c>
      <c r="AD48" s="3" t="str">
        <f>IF(AND($AJ48, TerviseametiInspektor&lt;&gt;Kontroll!$AD$3), TerviseametiInspektor, "")</f>
        <v/>
      </c>
      <c r="AE48" s="3" t="str">
        <f>IF(AND($AJ48, TerviseametiInspektoriIsikukood&lt;&gt;Kontroll!$AE$3), TerviseametiInspektoriIsikukood, "")</f>
        <v/>
      </c>
      <c r="AF48" s="3" t="str">
        <f>IF(AND($AJ48, TerviseametiInspektoriEpost&lt;&gt;Kontroll!$AF$3), TerviseametiInspektoriEpost, "")</f>
        <v/>
      </c>
      <c r="AI48" s="6" t="b">
        <f>IFERROR(SUMPRODUCT(--($B48:$X48&lt;&gt;""))&lt;&gt;SUMPRODUCT(--(Kontroll!$B$2:$X$2&lt;&gt;"")),TRUE)</f>
        <v>0</v>
      </c>
      <c r="AJ48" s="6" t="b">
        <f>IFERROR(SUMPRODUCT(--($C48:$N48&lt;&gt;""))&lt;&gt;SUMPRODUCT(--(Kontroll!$C$2:$N$2&lt;&gt;"")),TRUE)</f>
        <v>0</v>
      </c>
      <c r="AK48" s="6" t="b">
        <f t="shared" si="4"/>
        <v>0</v>
      </c>
      <c r="AL48" s="6" t="str">
        <f t="shared" si="5"/>
        <v/>
      </c>
      <c r="AM48" s="6" t="str">
        <f t="shared" si="6"/>
        <v/>
      </c>
      <c r="AN48" s="6" t="str">
        <f t="shared" si="7"/>
        <v/>
      </c>
    </row>
    <row r="49" spans="1:40" x14ac:dyDescent="0.35">
      <c r="A49" s="2" t="str">
        <f t="shared" si="0"/>
        <v/>
      </c>
      <c r="B49" s="29" t="str">
        <f>IF(AND($AJ49, AndmeteEsitamiseKP&lt;&gt;Kontroll!$B$3), AndmeteEsitamiseKP, "")</f>
        <v/>
      </c>
      <c r="O49" s="35" t="str">
        <f>IF(AND($AJ49, AsutuseNimi&lt;&gt;Kontroll!$O$3), AsutuseNimi, "")</f>
        <v/>
      </c>
      <c r="P49" s="35" t="str">
        <f>IF(AND($AJ49, AsutuseAadress&lt;&gt;Kontroll!$P$3), AsutuseAadress, "")</f>
        <v/>
      </c>
      <c r="Q49" s="36" t="str">
        <f>IF(AND($AJ49, AsutuseRyhm&lt;&gt;Kontroll!$Q$3), AsutuseRyhm, "")</f>
        <v/>
      </c>
      <c r="S49" s="38" t="str">
        <f>IF(AND($AJ49, IsolatsiooniAlgus&lt;&gt;Kontroll!$T$3), IsolatsiooniAlgus, "")</f>
        <v/>
      </c>
      <c r="T49" s="38" t="str">
        <f>IF(AND($AJ49, IsolatsiooniAlgus&lt;&gt;Kontroll!$T$3), IsolatsiooniAlgus, "")</f>
        <v/>
      </c>
      <c r="U49" s="39" t="str">
        <f>IF(AND($AJ49, IsolatsiooniLopp&lt;&gt;Kontroll!$U$3), IsolatsiooniLopp, "")</f>
        <v/>
      </c>
      <c r="V49" s="40" t="str">
        <f>IF(AND($AJ49, SeotudHaigeEesnimi&lt;&gt;Kontroll!$V$3), SeotudHaigeEesnimi, "")</f>
        <v/>
      </c>
      <c r="W49" s="36" t="str">
        <f>IF(AND($AJ49, SeotudHaigePerenimi&lt;&gt;Kontroll!$W$3), SeotudHaigePerenimi, "")</f>
        <v/>
      </c>
      <c r="X49" s="41" t="str">
        <f>IF(AND($AJ49, SeotudHaigeIsikukood&lt;&gt;Kontroll!$X$3), SeotudHaigeIsikukood, "")</f>
        <v/>
      </c>
      <c r="Z49" s="3" t="str">
        <f>IF(AND($AJ49, AndmeteEsitajaNimi&lt;&gt;Kontroll!$Z$3), AndmeteEsitajaNimi, "")</f>
        <v/>
      </c>
      <c r="AA49" s="3" t="str">
        <f>IF(AND($AJ49, AndmeteEsitajaEpost&lt;&gt;Kontroll!$AA$3), AndmeteEsitajaEpost, "")</f>
        <v/>
      </c>
      <c r="AB49" s="3" t="str">
        <f>IF(AND($AJ49, AndmeteEsitajaTelefon&lt;&gt;Kontroll!$AB$3), AndmeteEsitajaTelefon, "")</f>
        <v/>
      </c>
      <c r="AC49" s="3" t="str">
        <f>IF(AND($AJ49, TerviseametiRegioon&lt;&gt;Kontroll!$AC$3), TerviseametiRegioon, "")</f>
        <v/>
      </c>
      <c r="AD49" s="3" t="str">
        <f>IF(AND($AJ49, TerviseametiInspektor&lt;&gt;Kontroll!$AD$3), TerviseametiInspektor, "")</f>
        <v/>
      </c>
      <c r="AE49" s="3" t="str">
        <f>IF(AND($AJ49, TerviseametiInspektoriIsikukood&lt;&gt;Kontroll!$AE$3), TerviseametiInspektoriIsikukood, "")</f>
        <v/>
      </c>
      <c r="AF49" s="3" t="str">
        <f>IF(AND($AJ49, TerviseametiInspektoriEpost&lt;&gt;Kontroll!$AF$3), TerviseametiInspektoriEpost, "")</f>
        <v/>
      </c>
      <c r="AI49" s="6" t="b">
        <f>IFERROR(SUMPRODUCT(--($B49:$X49&lt;&gt;""))&lt;&gt;SUMPRODUCT(--(Kontroll!$B$2:$X$2&lt;&gt;"")),TRUE)</f>
        <v>0</v>
      </c>
      <c r="AJ49" s="6" t="b">
        <f>IFERROR(SUMPRODUCT(--($C49:$N49&lt;&gt;""))&lt;&gt;SUMPRODUCT(--(Kontroll!$C$2:$N$2&lt;&gt;"")),TRUE)</f>
        <v>0</v>
      </c>
      <c r="AK49" s="6" t="b">
        <f t="shared" si="4"/>
        <v>0</v>
      </c>
      <c r="AL49" s="6" t="str">
        <f t="shared" si="5"/>
        <v/>
      </c>
      <c r="AM49" s="6" t="str">
        <f t="shared" si="6"/>
        <v/>
      </c>
      <c r="AN49" s="6" t="str">
        <f t="shared" si="7"/>
        <v/>
      </c>
    </row>
    <row r="50" spans="1:40" x14ac:dyDescent="0.35">
      <c r="A50" s="2" t="str">
        <f t="shared" si="0"/>
        <v/>
      </c>
      <c r="B50" s="29" t="str">
        <f>IF(AND($AJ50, AndmeteEsitamiseKP&lt;&gt;Kontroll!$B$3), AndmeteEsitamiseKP, "")</f>
        <v/>
      </c>
      <c r="O50" s="35" t="str">
        <f>IF(AND($AJ50, AsutuseNimi&lt;&gt;Kontroll!$O$3), AsutuseNimi, "")</f>
        <v/>
      </c>
      <c r="P50" s="35" t="str">
        <f>IF(AND($AJ50, AsutuseAadress&lt;&gt;Kontroll!$P$3), AsutuseAadress, "")</f>
        <v/>
      </c>
      <c r="Q50" s="36" t="str">
        <f>IF(AND($AJ50, AsutuseRyhm&lt;&gt;Kontroll!$Q$3), AsutuseRyhm, "")</f>
        <v/>
      </c>
      <c r="S50" s="38" t="str">
        <f>IF(AND($AJ50, IsolatsiooniAlgus&lt;&gt;Kontroll!$T$3), IsolatsiooniAlgus, "")</f>
        <v/>
      </c>
      <c r="T50" s="38" t="str">
        <f>IF(AND($AJ50, IsolatsiooniAlgus&lt;&gt;Kontroll!$T$3), IsolatsiooniAlgus, "")</f>
        <v/>
      </c>
      <c r="U50" s="39" t="str">
        <f>IF(AND($AJ50, IsolatsiooniLopp&lt;&gt;Kontroll!$U$3), IsolatsiooniLopp, "")</f>
        <v/>
      </c>
      <c r="V50" s="40" t="str">
        <f>IF(AND($AJ50, SeotudHaigeEesnimi&lt;&gt;Kontroll!$V$3), SeotudHaigeEesnimi, "")</f>
        <v/>
      </c>
      <c r="W50" s="36" t="str">
        <f>IF(AND($AJ50, SeotudHaigePerenimi&lt;&gt;Kontroll!$W$3), SeotudHaigePerenimi, "")</f>
        <v/>
      </c>
      <c r="X50" s="41" t="str">
        <f>IF(AND($AJ50, SeotudHaigeIsikukood&lt;&gt;Kontroll!$X$3), SeotudHaigeIsikukood, "")</f>
        <v/>
      </c>
      <c r="Z50" s="3" t="str">
        <f>IF(AND($AJ50, AndmeteEsitajaNimi&lt;&gt;Kontroll!$Z$3), AndmeteEsitajaNimi, "")</f>
        <v/>
      </c>
      <c r="AA50" s="3" t="str">
        <f>IF(AND($AJ50, AndmeteEsitajaEpost&lt;&gt;Kontroll!$AA$3), AndmeteEsitajaEpost, "")</f>
        <v/>
      </c>
      <c r="AB50" s="3" t="str">
        <f>IF(AND($AJ50, AndmeteEsitajaTelefon&lt;&gt;Kontroll!$AB$3), AndmeteEsitajaTelefon, "")</f>
        <v/>
      </c>
      <c r="AC50" s="3" t="str">
        <f>IF(AND($AJ50, TerviseametiRegioon&lt;&gt;Kontroll!$AC$3), TerviseametiRegioon, "")</f>
        <v/>
      </c>
      <c r="AD50" s="3" t="str">
        <f>IF(AND($AJ50, TerviseametiInspektor&lt;&gt;Kontroll!$AD$3), TerviseametiInspektor, "")</f>
        <v/>
      </c>
      <c r="AE50" s="3" t="str">
        <f>IF(AND($AJ50, TerviseametiInspektoriIsikukood&lt;&gt;Kontroll!$AE$3), TerviseametiInspektoriIsikukood, "")</f>
        <v/>
      </c>
      <c r="AF50" s="3" t="str">
        <f>IF(AND($AJ50, TerviseametiInspektoriEpost&lt;&gt;Kontroll!$AF$3), TerviseametiInspektoriEpost, "")</f>
        <v/>
      </c>
      <c r="AI50" s="6" t="b">
        <f>IFERROR(SUMPRODUCT(--($B50:$X50&lt;&gt;""))&lt;&gt;SUMPRODUCT(--(Kontroll!$B$2:$X$2&lt;&gt;"")),TRUE)</f>
        <v>0</v>
      </c>
      <c r="AJ50" s="6" t="b">
        <f>IFERROR(SUMPRODUCT(--($C50:$N50&lt;&gt;""))&lt;&gt;SUMPRODUCT(--(Kontroll!$C$2:$N$2&lt;&gt;"")),TRUE)</f>
        <v>0</v>
      </c>
      <c r="AK50" s="6" t="b">
        <f t="shared" si="4"/>
        <v>0</v>
      </c>
      <c r="AL50" s="6" t="str">
        <f t="shared" si="5"/>
        <v/>
      </c>
      <c r="AM50" s="6" t="str">
        <f t="shared" si="6"/>
        <v/>
      </c>
      <c r="AN50" s="6" t="str">
        <f t="shared" si="7"/>
        <v/>
      </c>
    </row>
    <row r="51" spans="1:40" x14ac:dyDescent="0.35">
      <c r="A51" s="2" t="str">
        <f t="shared" si="0"/>
        <v/>
      </c>
      <c r="B51" s="29" t="str">
        <f>IF(AND($AJ51, AndmeteEsitamiseKP&lt;&gt;Kontroll!$B$3), AndmeteEsitamiseKP, "")</f>
        <v/>
      </c>
      <c r="O51" s="35" t="str">
        <f>IF(AND($AJ51, AsutuseNimi&lt;&gt;Kontroll!$O$3), AsutuseNimi, "")</f>
        <v/>
      </c>
      <c r="P51" s="35" t="str">
        <f>IF(AND($AJ51, AsutuseAadress&lt;&gt;Kontroll!$P$3), AsutuseAadress, "")</f>
        <v/>
      </c>
      <c r="Q51" s="36" t="str">
        <f>IF(AND($AJ51, AsutuseRyhm&lt;&gt;Kontroll!$Q$3), AsutuseRyhm, "")</f>
        <v/>
      </c>
      <c r="S51" s="38" t="str">
        <f>IF(AND($AJ51, IsolatsiooniAlgus&lt;&gt;Kontroll!$T$3), IsolatsiooniAlgus, "")</f>
        <v/>
      </c>
      <c r="T51" s="38" t="str">
        <f>IF(AND($AJ51, IsolatsiooniAlgus&lt;&gt;Kontroll!$T$3), IsolatsiooniAlgus, "")</f>
        <v/>
      </c>
      <c r="U51" s="39" t="str">
        <f>IF(AND($AJ51, IsolatsiooniLopp&lt;&gt;Kontroll!$U$3), IsolatsiooniLopp, "")</f>
        <v/>
      </c>
      <c r="V51" s="40" t="str">
        <f>IF(AND($AJ51, SeotudHaigeEesnimi&lt;&gt;Kontroll!$V$3), SeotudHaigeEesnimi, "")</f>
        <v/>
      </c>
      <c r="W51" s="36" t="str">
        <f>IF(AND($AJ51, SeotudHaigePerenimi&lt;&gt;Kontroll!$W$3), SeotudHaigePerenimi, "")</f>
        <v/>
      </c>
      <c r="X51" s="41" t="str">
        <f>IF(AND($AJ51, SeotudHaigeIsikukood&lt;&gt;Kontroll!$X$3), SeotudHaigeIsikukood, "")</f>
        <v/>
      </c>
      <c r="Z51" s="3" t="str">
        <f>IF(AND($AJ51, AndmeteEsitajaNimi&lt;&gt;Kontroll!$Z$3), AndmeteEsitajaNimi, "")</f>
        <v/>
      </c>
      <c r="AA51" s="3" t="str">
        <f>IF(AND($AJ51, AndmeteEsitajaEpost&lt;&gt;Kontroll!$AA$3), AndmeteEsitajaEpost, "")</f>
        <v/>
      </c>
      <c r="AB51" s="3" t="str">
        <f>IF(AND($AJ51, AndmeteEsitajaTelefon&lt;&gt;Kontroll!$AB$3), AndmeteEsitajaTelefon, "")</f>
        <v/>
      </c>
      <c r="AC51" s="3" t="str">
        <f>IF(AND($AJ51, TerviseametiRegioon&lt;&gt;Kontroll!$AC$3), TerviseametiRegioon, "")</f>
        <v/>
      </c>
      <c r="AD51" s="3" t="str">
        <f>IF(AND($AJ51, TerviseametiInspektor&lt;&gt;Kontroll!$AD$3), TerviseametiInspektor, "")</f>
        <v/>
      </c>
      <c r="AE51" s="3" t="str">
        <f>IF(AND($AJ51, TerviseametiInspektoriIsikukood&lt;&gt;Kontroll!$AE$3), TerviseametiInspektoriIsikukood, "")</f>
        <v/>
      </c>
      <c r="AF51" s="3" t="str">
        <f>IF(AND($AJ51, TerviseametiInspektoriEpost&lt;&gt;Kontroll!$AF$3), TerviseametiInspektoriEpost, "")</f>
        <v/>
      </c>
      <c r="AI51" s="6" t="b">
        <f>IFERROR(SUMPRODUCT(--($B51:$X51&lt;&gt;""))&lt;&gt;SUMPRODUCT(--(Kontroll!$B$2:$X$2&lt;&gt;"")),TRUE)</f>
        <v>0</v>
      </c>
      <c r="AJ51" s="6" t="b">
        <f>IFERROR(SUMPRODUCT(--($C51:$N51&lt;&gt;""))&lt;&gt;SUMPRODUCT(--(Kontroll!$C$2:$N$2&lt;&gt;"")),TRUE)</f>
        <v>0</v>
      </c>
      <c r="AK51" s="6" t="b">
        <f t="shared" si="4"/>
        <v>0</v>
      </c>
      <c r="AL51" s="6" t="str">
        <f t="shared" si="5"/>
        <v/>
      </c>
      <c r="AM51" s="6" t="str">
        <f t="shared" si="6"/>
        <v/>
      </c>
      <c r="AN51" s="6" t="str">
        <f t="shared" si="7"/>
        <v/>
      </c>
    </row>
    <row r="52" spans="1:40" x14ac:dyDescent="0.35">
      <c r="A52" s="2" t="str">
        <f t="shared" si="0"/>
        <v/>
      </c>
      <c r="B52" s="29" t="str">
        <f>IF(AND($AJ52, AndmeteEsitamiseKP&lt;&gt;Kontroll!$B$3), AndmeteEsitamiseKP, "")</f>
        <v/>
      </c>
      <c r="O52" s="35" t="str">
        <f>IF(AND($AJ52, AsutuseNimi&lt;&gt;Kontroll!$O$3), AsutuseNimi, "")</f>
        <v/>
      </c>
      <c r="P52" s="35" t="str">
        <f>IF(AND($AJ52, AsutuseAadress&lt;&gt;Kontroll!$P$3), AsutuseAadress, "")</f>
        <v/>
      </c>
      <c r="Q52" s="36" t="str">
        <f>IF(AND($AJ52, AsutuseRyhm&lt;&gt;Kontroll!$Q$3), AsutuseRyhm, "")</f>
        <v/>
      </c>
      <c r="S52" s="38" t="str">
        <f>IF(AND($AJ52, IsolatsiooniAlgus&lt;&gt;Kontroll!$T$3), IsolatsiooniAlgus, "")</f>
        <v/>
      </c>
      <c r="T52" s="38" t="str">
        <f>IF(AND($AJ52, IsolatsiooniAlgus&lt;&gt;Kontroll!$T$3), IsolatsiooniAlgus, "")</f>
        <v/>
      </c>
      <c r="U52" s="39" t="str">
        <f>IF(AND($AJ52, IsolatsiooniLopp&lt;&gt;Kontroll!$U$3), IsolatsiooniLopp, "")</f>
        <v/>
      </c>
      <c r="V52" s="40" t="str">
        <f>IF(AND($AJ52, SeotudHaigeEesnimi&lt;&gt;Kontroll!$V$3), SeotudHaigeEesnimi, "")</f>
        <v/>
      </c>
      <c r="W52" s="36" t="str">
        <f>IF(AND($AJ52, SeotudHaigePerenimi&lt;&gt;Kontroll!$W$3), SeotudHaigePerenimi, "")</f>
        <v/>
      </c>
      <c r="X52" s="41" t="str">
        <f>IF(AND($AJ52, SeotudHaigeIsikukood&lt;&gt;Kontroll!$X$3), SeotudHaigeIsikukood, "")</f>
        <v/>
      </c>
      <c r="Z52" s="3" t="str">
        <f>IF(AND($AJ52, AndmeteEsitajaNimi&lt;&gt;Kontroll!$Z$3), AndmeteEsitajaNimi, "")</f>
        <v/>
      </c>
      <c r="AA52" s="3" t="str">
        <f>IF(AND($AJ52, AndmeteEsitajaEpost&lt;&gt;Kontroll!$AA$3), AndmeteEsitajaEpost, "")</f>
        <v/>
      </c>
      <c r="AB52" s="3" t="str">
        <f>IF(AND($AJ52, AndmeteEsitajaTelefon&lt;&gt;Kontroll!$AB$3), AndmeteEsitajaTelefon, "")</f>
        <v/>
      </c>
      <c r="AC52" s="3" t="str">
        <f>IF(AND($AJ52, TerviseametiRegioon&lt;&gt;Kontroll!$AC$3), TerviseametiRegioon, "")</f>
        <v/>
      </c>
      <c r="AD52" s="3" t="str">
        <f>IF(AND($AJ52, TerviseametiInspektor&lt;&gt;Kontroll!$AD$3), TerviseametiInspektor, "")</f>
        <v/>
      </c>
      <c r="AE52" s="3" t="str">
        <f>IF(AND($AJ52, TerviseametiInspektoriIsikukood&lt;&gt;Kontroll!$AE$3), TerviseametiInspektoriIsikukood, "")</f>
        <v/>
      </c>
      <c r="AF52" s="3" t="str">
        <f>IF(AND($AJ52, TerviseametiInspektoriEpost&lt;&gt;Kontroll!$AF$3), TerviseametiInspektoriEpost, "")</f>
        <v/>
      </c>
      <c r="AI52" s="6" t="b">
        <f>IFERROR(SUMPRODUCT(--($B52:$X52&lt;&gt;""))&lt;&gt;SUMPRODUCT(--(Kontroll!$B$2:$X$2&lt;&gt;"")),TRUE)</f>
        <v>0</v>
      </c>
      <c r="AJ52" s="6" t="b">
        <f>IFERROR(SUMPRODUCT(--($C52:$N52&lt;&gt;""))&lt;&gt;SUMPRODUCT(--(Kontroll!$C$2:$N$2&lt;&gt;"")),TRUE)</f>
        <v>0</v>
      </c>
      <c r="AK52" s="6" t="b">
        <f t="shared" si="4"/>
        <v>0</v>
      </c>
      <c r="AL52" s="6" t="str">
        <f t="shared" si="5"/>
        <v/>
      </c>
      <c r="AM52" s="6" t="str">
        <f t="shared" si="6"/>
        <v/>
      </c>
      <c r="AN52" s="6" t="str">
        <f t="shared" si="7"/>
        <v/>
      </c>
    </row>
    <row r="53" spans="1:40" x14ac:dyDescent="0.35">
      <c r="A53" s="2" t="str">
        <f t="shared" si="0"/>
        <v/>
      </c>
      <c r="B53" s="29" t="str">
        <f>IF(AND($AJ53, AndmeteEsitamiseKP&lt;&gt;Kontroll!$B$3), AndmeteEsitamiseKP, "")</f>
        <v/>
      </c>
      <c r="O53" s="35" t="str">
        <f>IF(AND($AJ53, AsutuseNimi&lt;&gt;Kontroll!$O$3), AsutuseNimi, "")</f>
        <v/>
      </c>
      <c r="P53" s="35" t="str">
        <f>IF(AND($AJ53, AsutuseAadress&lt;&gt;Kontroll!$P$3), AsutuseAadress, "")</f>
        <v/>
      </c>
      <c r="Q53" s="36" t="str">
        <f>IF(AND($AJ53, AsutuseRyhm&lt;&gt;Kontroll!$Q$3), AsutuseRyhm, "")</f>
        <v/>
      </c>
      <c r="S53" s="38" t="str">
        <f>IF(AND($AJ53, IsolatsiooniAlgus&lt;&gt;Kontroll!$T$3), IsolatsiooniAlgus, "")</f>
        <v/>
      </c>
      <c r="T53" s="38" t="str">
        <f>IF(AND($AJ53, IsolatsiooniAlgus&lt;&gt;Kontroll!$T$3), IsolatsiooniAlgus, "")</f>
        <v/>
      </c>
      <c r="U53" s="39" t="str">
        <f>IF(AND($AJ53, IsolatsiooniLopp&lt;&gt;Kontroll!$U$3), IsolatsiooniLopp, "")</f>
        <v/>
      </c>
      <c r="V53" s="40" t="str">
        <f>IF(AND($AJ53, SeotudHaigeEesnimi&lt;&gt;Kontroll!$V$3), SeotudHaigeEesnimi, "")</f>
        <v/>
      </c>
      <c r="W53" s="36" t="str">
        <f>IF(AND($AJ53, SeotudHaigePerenimi&lt;&gt;Kontroll!$W$3), SeotudHaigePerenimi, "")</f>
        <v/>
      </c>
      <c r="X53" s="41" t="str">
        <f>IF(AND($AJ53, SeotudHaigeIsikukood&lt;&gt;Kontroll!$X$3), SeotudHaigeIsikukood, "")</f>
        <v/>
      </c>
      <c r="Z53" s="3" t="str">
        <f>IF(AND($AJ53, AndmeteEsitajaNimi&lt;&gt;Kontroll!$Z$3), AndmeteEsitajaNimi, "")</f>
        <v/>
      </c>
      <c r="AA53" s="3" t="str">
        <f>IF(AND($AJ53, AndmeteEsitajaEpost&lt;&gt;Kontroll!$AA$3), AndmeteEsitajaEpost, "")</f>
        <v/>
      </c>
      <c r="AB53" s="3" t="str">
        <f>IF(AND($AJ53, AndmeteEsitajaTelefon&lt;&gt;Kontroll!$AB$3), AndmeteEsitajaTelefon, "")</f>
        <v/>
      </c>
      <c r="AC53" s="3" t="str">
        <f>IF(AND($AJ53, TerviseametiRegioon&lt;&gt;Kontroll!$AC$3), TerviseametiRegioon, "")</f>
        <v/>
      </c>
      <c r="AD53" s="3" t="str">
        <f>IF(AND($AJ53, TerviseametiInspektor&lt;&gt;Kontroll!$AD$3), TerviseametiInspektor, "")</f>
        <v/>
      </c>
      <c r="AE53" s="3" t="str">
        <f>IF(AND($AJ53, TerviseametiInspektoriIsikukood&lt;&gt;Kontroll!$AE$3), TerviseametiInspektoriIsikukood, "")</f>
        <v/>
      </c>
      <c r="AF53" s="3" t="str">
        <f>IF(AND($AJ53, TerviseametiInspektoriEpost&lt;&gt;Kontroll!$AF$3), TerviseametiInspektoriEpost, "")</f>
        <v/>
      </c>
      <c r="AI53" s="6" t="b">
        <f>IFERROR(SUMPRODUCT(--($B53:$X53&lt;&gt;""))&lt;&gt;SUMPRODUCT(--(Kontroll!$B$2:$X$2&lt;&gt;"")),TRUE)</f>
        <v>0</v>
      </c>
      <c r="AJ53" s="6" t="b">
        <f>IFERROR(SUMPRODUCT(--($C53:$N53&lt;&gt;""))&lt;&gt;SUMPRODUCT(--(Kontroll!$C$2:$N$2&lt;&gt;"")),TRUE)</f>
        <v>0</v>
      </c>
      <c r="AK53" s="6" t="b">
        <f t="shared" si="4"/>
        <v>0</v>
      </c>
      <c r="AL53" s="6" t="str">
        <f t="shared" si="5"/>
        <v/>
      </c>
      <c r="AM53" s="6" t="str">
        <f t="shared" si="6"/>
        <v/>
      </c>
      <c r="AN53" s="6" t="str">
        <f t="shared" si="7"/>
        <v/>
      </c>
    </row>
    <row r="54" spans="1:40" x14ac:dyDescent="0.35">
      <c r="A54" s="2" t="str">
        <f t="shared" si="0"/>
        <v/>
      </c>
      <c r="B54" s="29" t="str">
        <f>IF(AND($AJ54, AndmeteEsitamiseKP&lt;&gt;Kontroll!$B$3), AndmeteEsitamiseKP, "")</f>
        <v/>
      </c>
      <c r="O54" s="35" t="str">
        <f>IF(AND($AJ54, AsutuseNimi&lt;&gt;Kontroll!$O$3), AsutuseNimi, "")</f>
        <v/>
      </c>
      <c r="P54" s="35" t="str">
        <f>IF(AND($AJ54, AsutuseAadress&lt;&gt;Kontroll!$P$3), AsutuseAadress, "")</f>
        <v/>
      </c>
      <c r="Q54" s="36" t="str">
        <f>IF(AND($AJ54, AsutuseRyhm&lt;&gt;Kontroll!$Q$3), AsutuseRyhm, "")</f>
        <v/>
      </c>
      <c r="S54" s="38" t="str">
        <f>IF(AND($AJ54, IsolatsiooniAlgus&lt;&gt;Kontroll!$T$3), IsolatsiooniAlgus, "")</f>
        <v/>
      </c>
      <c r="T54" s="38" t="str">
        <f>IF(AND($AJ54, IsolatsiooniAlgus&lt;&gt;Kontroll!$T$3), IsolatsiooniAlgus, "")</f>
        <v/>
      </c>
      <c r="U54" s="39" t="str">
        <f>IF(AND($AJ54, IsolatsiooniLopp&lt;&gt;Kontroll!$U$3), IsolatsiooniLopp, "")</f>
        <v/>
      </c>
      <c r="V54" s="40" t="str">
        <f>IF(AND($AJ54, SeotudHaigeEesnimi&lt;&gt;Kontroll!$V$3), SeotudHaigeEesnimi, "")</f>
        <v/>
      </c>
      <c r="W54" s="36" t="str">
        <f>IF(AND($AJ54, SeotudHaigePerenimi&lt;&gt;Kontroll!$W$3), SeotudHaigePerenimi, "")</f>
        <v/>
      </c>
      <c r="X54" s="41" t="str">
        <f>IF(AND($AJ54, SeotudHaigeIsikukood&lt;&gt;Kontroll!$X$3), SeotudHaigeIsikukood, "")</f>
        <v/>
      </c>
      <c r="Z54" s="3" t="str">
        <f>IF(AND($AJ54, AndmeteEsitajaNimi&lt;&gt;Kontroll!$Z$3), AndmeteEsitajaNimi, "")</f>
        <v/>
      </c>
      <c r="AA54" s="3" t="str">
        <f>IF(AND($AJ54, AndmeteEsitajaEpost&lt;&gt;Kontroll!$AA$3), AndmeteEsitajaEpost, "")</f>
        <v/>
      </c>
      <c r="AB54" s="3" t="str">
        <f>IF(AND($AJ54, AndmeteEsitajaTelefon&lt;&gt;Kontroll!$AB$3), AndmeteEsitajaTelefon, "")</f>
        <v/>
      </c>
      <c r="AC54" s="3" t="str">
        <f>IF(AND($AJ54, TerviseametiRegioon&lt;&gt;Kontroll!$AC$3), TerviseametiRegioon, "")</f>
        <v/>
      </c>
      <c r="AD54" s="3" t="str">
        <f>IF(AND($AJ54, TerviseametiInspektor&lt;&gt;Kontroll!$AD$3), TerviseametiInspektor, "")</f>
        <v/>
      </c>
      <c r="AE54" s="3" t="str">
        <f>IF(AND($AJ54, TerviseametiInspektoriIsikukood&lt;&gt;Kontroll!$AE$3), TerviseametiInspektoriIsikukood, "")</f>
        <v/>
      </c>
      <c r="AF54" s="3" t="str">
        <f>IF(AND($AJ54, TerviseametiInspektoriEpost&lt;&gt;Kontroll!$AF$3), TerviseametiInspektoriEpost, "")</f>
        <v/>
      </c>
      <c r="AI54" s="6" t="b">
        <f>IFERROR(SUMPRODUCT(--($B54:$X54&lt;&gt;""))&lt;&gt;SUMPRODUCT(--(Kontroll!$B$2:$X$2&lt;&gt;"")),TRUE)</f>
        <v>0</v>
      </c>
      <c r="AJ54" s="6" t="b">
        <f>IFERROR(SUMPRODUCT(--($C54:$N54&lt;&gt;""))&lt;&gt;SUMPRODUCT(--(Kontroll!$C$2:$N$2&lt;&gt;"")),TRUE)</f>
        <v>0</v>
      </c>
      <c r="AK54" s="6" t="b">
        <f t="shared" si="4"/>
        <v>0</v>
      </c>
      <c r="AL54" s="6" t="str">
        <f t="shared" si="5"/>
        <v/>
      </c>
      <c r="AM54" s="6" t="str">
        <f t="shared" si="6"/>
        <v/>
      </c>
      <c r="AN54" s="6" t="str">
        <f t="shared" si="7"/>
        <v/>
      </c>
    </row>
    <row r="55" spans="1:40" x14ac:dyDescent="0.35">
      <c r="A55" s="2" t="str">
        <f t="shared" si="0"/>
        <v/>
      </c>
      <c r="B55" s="29" t="str">
        <f>IF(AND($AJ55, AndmeteEsitamiseKP&lt;&gt;Kontroll!$B$3), AndmeteEsitamiseKP, "")</f>
        <v/>
      </c>
      <c r="O55" s="35" t="str">
        <f>IF(AND($AJ55, AsutuseNimi&lt;&gt;Kontroll!$O$3), AsutuseNimi, "")</f>
        <v/>
      </c>
      <c r="P55" s="35" t="str">
        <f>IF(AND($AJ55, AsutuseAadress&lt;&gt;Kontroll!$P$3), AsutuseAadress, "")</f>
        <v/>
      </c>
      <c r="Q55" s="36" t="str">
        <f>IF(AND($AJ55, AsutuseRyhm&lt;&gt;Kontroll!$Q$3), AsutuseRyhm, "")</f>
        <v/>
      </c>
      <c r="S55" s="38" t="str">
        <f>IF(AND($AJ55, IsolatsiooniAlgus&lt;&gt;Kontroll!$T$3), IsolatsiooniAlgus, "")</f>
        <v/>
      </c>
      <c r="T55" s="38" t="str">
        <f>IF(AND($AJ55, IsolatsiooniAlgus&lt;&gt;Kontroll!$T$3), IsolatsiooniAlgus, "")</f>
        <v/>
      </c>
      <c r="U55" s="39" t="str">
        <f>IF(AND($AJ55, IsolatsiooniLopp&lt;&gt;Kontroll!$U$3), IsolatsiooniLopp, "")</f>
        <v/>
      </c>
      <c r="V55" s="40" t="str">
        <f>IF(AND($AJ55, SeotudHaigeEesnimi&lt;&gt;Kontroll!$V$3), SeotudHaigeEesnimi, "")</f>
        <v/>
      </c>
      <c r="W55" s="36" t="str">
        <f>IF(AND($AJ55, SeotudHaigePerenimi&lt;&gt;Kontroll!$W$3), SeotudHaigePerenimi, "")</f>
        <v/>
      </c>
      <c r="X55" s="41" t="str">
        <f>IF(AND($AJ55, SeotudHaigeIsikukood&lt;&gt;Kontroll!$X$3), SeotudHaigeIsikukood, "")</f>
        <v/>
      </c>
      <c r="Z55" s="3" t="str">
        <f>IF(AND($AJ55, AndmeteEsitajaNimi&lt;&gt;Kontroll!$Z$3), AndmeteEsitajaNimi, "")</f>
        <v/>
      </c>
      <c r="AA55" s="3" t="str">
        <f>IF(AND($AJ55, AndmeteEsitajaEpost&lt;&gt;Kontroll!$AA$3), AndmeteEsitajaEpost, "")</f>
        <v/>
      </c>
      <c r="AB55" s="3" t="str">
        <f>IF(AND($AJ55, AndmeteEsitajaTelefon&lt;&gt;Kontroll!$AB$3), AndmeteEsitajaTelefon, "")</f>
        <v/>
      </c>
      <c r="AC55" s="3" t="str">
        <f>IF(AND($AJ55, TerviseametiRegioon&lt;&gt;Kontroll!$AC$3), TerviseametiRegioon, "")</f>
        <v/>
      </c>
      <c r="AD55" s="3" t="str">
        <f>IF(AND($AJ55, TerviseametiInspektor&lt;&gt;Kontroll!$AD$3), TerviseametiInspektor, "")</f>
        <v/>
      </c>
      <c r="AE55" s="3" t="str">
        <f>IF(AND($AJ55, TerviseametiInspektoriIsikukood&lt;&gt;Kontroll!$AE$3), TerviseametiInspektoriIsikukood, "")</f>
        <v/>
      </c>
      <c r="AF55" s="3" t="str">
        <f>IF(AND($AJ55, TerviseametiInspektoriEpost&lt;&gt;Kontroll!$AF$3), TerviseametiInspektoriEpost, "")</f>
        <v/>
      </c>
      <c r="AI55" s="6" t="b">
        <f>IFERROR(SUMPRODUCT(--($B55:$X55&lt;&gt;""))&lt;&gt;SUMPRODUCT(--(Kontroll!$B$2:$X$2&lt;&gt;"")),TRUE)</f>
        <v>0</v>
      </c>
      <c r="AJ55" s="6" t="b">
        <f>IFERROR(SUMPRODUCT(--($C55:$N55&lt;&gt;""))&lt;&gt;SUMPRODUCT(--(Kontroll!$C$2:$N$2&lt;&gt;"")),TRUE)</f>
        <v>0</v>
      </c>
      <c r="AK55" s="6" t="b">
        <f t="shared" si="4"/>
        <v>0</v>
      </c>
      <c r="AL55" s="6" t="str">
        <f t="shared" si="5"/>
        <v/>
      </c>
      <c r="AM55" s="6" t="str">
        <f t="shared" si="6"/>
        <v/>
      </c>
      <c r="AN55" s="6" t="str">
        <f t="shared" si="7"/>
        <v/>
      </c>
    </row>
    <row r="56" spans="1:40" x14ac:dyDescent="0.35">
      <c r="A56" s="2" t="str">
        <f t="shared" si="0"/>
        <v/>
      </c>
      <c r="B56" s="29" t="str">
        <f>IF(AND($AJ56, AndmeteEsitamiseKP&lt;&gt;Kontroll!$B$3), AndmeteEsitamiseKP, "")</f>
        <v/>
      </c>
      <c r="O56" s="35" t="str">
        <f>IF(AND($AJ56, AsutuseNimi&lt;&gt;Kontroll!$O$3), AsutuseNimi, "")</f>
        <v/>
      </c>
      <c r="P56" s="35" t="str">
        <f>IF(AND($AJ56, AsutuseAadress&lt;&gt;Kontroll!$P$3), AsutuseAadress, "")</f>
        <v/>
      </c>
      <c r="Q56" s="36" t="str">
        <f>IF(AND($AJ56, AsutuseRyhm&lt;&gt;Kontroll!$Q$3), AsutuseRyhm, "")</f>
        <v/>
      </c>
      <c r="S56" s="38" t="str">
        <f>IF(AND($AJ56, IsolatsiooniAlgus&lt;&gt;Kontroll!$T$3), IsolatsiooniAlgus, "")</f>
        <v/>
      </c>
      <c r="T56" s="38" t="str">
        <f>IF(AND($AJ56, IsolatsiooniAlgus&lt;&gt;Kontroll!$T$3), IsolatsiooniAlgus, "")</f>
        <v/>
      </c>
      <c r="U56" s="39" t="str">
        <f>IF(AND($AJ56, IsolatsiooniLopp&lt;&gt;Kontroll!$U$3), IsolatsiooniLopp, "")</f>
        <v/>
      </c>
      <c r="V56" s="40" t="str">
        <f>IF(AND($AJ56, SeotudHaigeEesnimi&lt;&gt;Kontroll!$V$3), SeotudHaigeEesnimi, "")</f>
        <v/>
      </c>
      <c r="W56" s="36" t="str">
        <f>IF(AND($AJ56, SeotudHaigePerenimi&lt;&gt;Kontroll!$W$3), SeotudHaigePerenimi, "")</f>
        <v/>
      </c>
      <c r="X56" s="41" t="str">
        <f>IF(AND($AJ56, SeotudHaigeIsikukood&lt;&gt;Kontroll!$X$3), SeotudHaigeIsikukood, "")</f>
        <v/>
      </c>
      <c r="Z56" s="3" t="str">
        <f>IF(AND($AJ56, AndmeteEsitajaNimi&lt;&gt;Kontroll!$Z$3), AndmeteEsitajaNimi, "")</f>
        <v/>
      </c>
      <c r="AA56" s="3" t="str">
        <f>IF(AND($AJ56, AndmeteEsitajaEpost&lt;&gt;Kontroll!$AA$3), AndmeteEsitajaEpost, "")</f>
        <v/>
      </c>
      <c r="AB56" s="3" t="str">
        <f>IF(AND($AJ56, AndmeteEsitajaTelefon&lt;&gt;Kontroll!$AB$3), AndmeteEsitajaTelefon, "")</f>
        <v/>
      </c>
      <c r="AC56" s="3" t="str">
        <f>IF(AND($AJ56, TerviseametiRegioon&lt;&gt;Kontroll!$AC$3), TerviseametiRegioon, "")</f>
        <v/>
      </c>
      <c r="AD56" s="3" t="str">
        <f>IF(AND($AJ56, TerviseametiInspektor&lt;&gt;Kontroll!$AD$3), TerviseametiInspektor, "")</f>
        <v/>
      </c>
      <c r="AE56" s="3" t="str">
        <f>IF(AND($AJ56, TerviseametiInspektoriIsikukood&lt;&gt;Kontroll!$AE$3), TerviseametiInspektoriIsikukood, "")</f>
        <v/>
      </c>
      <c r="AF56" s="3" t="str">
        <f>IF(AND($AJ56, TerviseametiInspektoriEpost&lt;&gt;Kontroll!$AF$3), TerviseametiInspektoriEpost, "")</f>
        <v/>
      </c>
      <c r="AI56" s="6" t="b">
        <f>IFERROR(SUMPRODUCT(--($B56:$X56&lt;&gt;""))&lt;&gt;SUMPRODUCT(--(Kontroll!$B$2:$X$2&lt;&gt;"")),TRUE)</f>
        <v>0</v>
      </c>
      <c r="AJ56" s="6" t="b">
        <f>IFERROR(SUMPRODUCT(--($C56:$N56&lt;&gt;""))&lt;&gt;SUMPRODUCT(--(Kontroll!$C$2:$N$2&lt;&gt;"")),TRUE)</f>
        <v>0</v>
      </c>
      <c r="AK56" s="6" t="b">
        <f t="shared" si="4"/>
        <v>0</v>
      </c>
      <c r="AL56" s="6" t="str">
        <f t="shared" si="5"/>
        <v/>
      </c>
      <c r="AM56" s="6" t="str">
        <f t="shared" si="6"/>
        <v/>
      </c>
      <c r="AN56" s="6" t="str">
        <f t="shared" si="7"/>
        <v/>
      </c>
    </row>
    <row r="57" spans="1:40" x14ac:dyDescent="0.35">
      <c r="A57" s="2" t="str">
        <f t="shared" si="0"/>
        <v/>
      </c>
      <c r="B57" s="29" t="str">
        <f>IF(AND($AJ57, AndmeteEsitamiseKP&lt;&gt;Kontroll!$B$3), AndmeteEsitamiseKP, "")</f>
        <v/>
      </c>
      <c r="O57" s="35" t="str">
        <f>IF(AND($AJ57, AsutuseNimi&lt;&gt;Kontroll!$O$3), AsutuseNimi, "")</f>
        <v/>
      </c>
      <c r="P57" s="35" t="str">
        <f>IF(AND($AJ57, AsutuseAadress&lt;&gt;Kontroll!$P$3), AsutuseAadress, "")</f>
        <v/>
      </c>
      <c r="Q57" s="36" t="str">
        <f>IF(AND($AJ57, AsutuseRyhm&lt;&gt;Kontroll!$Q$3), AsutuseRyhm, "")</f>
        <v/>
      </c>
      <c r="S57" s="38" t="str">
        <f>IF(AND($AJ57, IsolatsiooniAlgus&lt;&gt;Kontroll!$T$3), IsolatsiooniAlgus, "")</f>
        <v/>
      </c>
      <c r="T57" s="38" t="str">
        <f>IF(AND($AJ57, IsolatsiooniAlgus&lt;&gt;Kontroll!$T$3), IsolatsiooniAlgus, "")</f>
        <v/>
      </c>
      <c r="U57" s="39" t="str">
        <f>IF(AND($AJ57, IsolatsiooniLopp&lt;&gt;Kontroll!$U$3), IsolatsiooniLopp, "")</f>
        <v/>
      </c>
      <c r="V57" s="40" t="str">
        <f>IF(AND($AJ57, SeotudHaigeEesnimi&lt;&gt;Kontroll!$V$3), SeotudHaigeEesnimi, "")</f>
        <v/>
      </c>
      <c r="W57" s="36" t="str">
        <f>IF(AND($AJ57, SeotudHaigePerenimi&lt;&gt;Kontroll!$W$3), SeotudHaigePerenimi, "")</f>
        <v/>
      </c>
      <c r="X57" s="41" t="str">
        <f>IF(AND($AJ57, SeotudHaigeIsikukood&lt;&gt;Kontroll!$X$3), SeotudHaigeIsikukood, "")</f>
        <v/>
      </c>
      <c r="Z57" s="3" t="str">
        <f>IF(AND($AJ57, AndmeteEsitajaNimi&lt;&gt;Kontroll!$Z$3), AndmeteEsitajaNimi, "")</f>
        <v/>
      </c>
      <c r="AA57" s="3" t="str">
        <f>IF(AND($AJ57, AndmeteEsitajaEpost&lt;&gt;Kontroll!$AA$3), AndmeteEsitajaEpost, "")</f>
        <v/>
      </c>
      <c r="AB57" s="3" t="str">
        <f>IF(AND($AJ57, AndmeteEsitajaTelefon&lt;&gt;Kontroll!$AB$3), AndmeteEsitajaTelefon, "")</f>
        <v/>
      </c>
      <c r="AC57" s="3" t="str">
        <f>IF(AND($AJ57, TerviseametiRegioon&lt;&gt;Kontroll!$AC$3), TerviseametiRegioon, "")</f>
        <v/>
      </c>
      <c r="AD57" s="3" t="str">
        <f>IF(AND($AJ57, TerviseametiInspektor&lt;&gt;Kontroll!$AD$3), TerviseametiInspektor, "")</f>
        <v/>
      </c>
      <c r="AE57" s="3" t="str">
        <f>IF(AND($AJ57, TerviseametiInspektoriIsikukood&lt;&gt;Kontroll!$AE$3), TerviseametiInspektoriIsikukood, "")</f>
        <v/>
      </c>
      <c r="AF57" s="3" t="str">
        <f>IF(AND($AJ57, TerviseametiInspektoriEpost&lt;&gt;Kontroll!$AF$3), TerviseametiInspektoriEpost, "")</f>
        <v/>
      </c>
      <c r="AI57" s="6" t="b">
        <f>IFERROR(SUMPRODUCT(--($B57:$X57&lt;&gt;""))&lt;&gt;SUMPRODUCT(--(Kontroll!$B$2:$X$2&lt;&gt;"")),TRUE)</f>
        <v>0</v>
      </c>
      <c r="AJ57" s="6" t="b">
        <f>IFERROR(SUMPRODUCT(--($C57:$N57&lt;&gt;""))&lt;&gt;SUMPRODUCT(--(Kontroll!$C$2:$N$2&lt;&gt;"")),TRUE)</f>
        <v>0</v>
      </c>
      <c r="AK57" s="6" t="b">
        <f t="shared" si="4"/>
        <v>0</v>
      </c>
      <c r="AL57" s="6" t="str">
        <f t="shared" si="5"/>
        <v/>
      </c>
      <c r="AM57" s="6" t="str">
        <f t="shared" si="6"/>
        <v/>
      </c>
      <c r="AN57" s="6" t="str">
        <f t="shared" si="7"/>
        <v/>
      </c>
    </row>
    <row r="58" spans="1:40" x14ac:dyDescent="0.35">
      <c r="A58" s="2" t="str">
        <f t="shared" si="0"/>
        <v/>
      </c>
      <c r="B58" s="29" t="str">
        <f>IF(AND($AJ58, AndmeteEsitamiseKP&lt;&gt;Kontroll!$B$3), AndmeteEsitamiseKP, "")</f>
        <v/>
      </c>
      <c r="O58" s="35" t="str">
        <f>IF(AND($AJ58, AsutuseNimi&lt;&gt;Kontroll!$O$3), AsutuseNimi, "")</f>
        <v/>
      </c>
      <c r="P58" s="35" t="str">
        <f>IF(AND($AJ58, AsutuseAadress&lt;&gt;Kontroll!$P$3), AsutuseAadress, "")</f>
        <v/>
      </c>
      <c r="Q58" s="36" t="str">
        <f>IF(AND($AJ58, AsutuseRyhm&lt;&gt;Kontroll!$Q$3), AsutuseRyhm, "")</f>
        <v/>
      </c>
      <c r="S58" s="38" t="str">
        <f>IF(AND($AJ58, IsolatsiooniAlgus&lt;&gt;Kontroll!$T$3), IsolatsiooniAlgus, "")</f>
        <v/>
      </c>
      <c r="T58" s="38" t="str">
        <f>IF(AND($AJ58, IsolatsiooniAlgus&lt;&gt;Kontroll!$T$3), IsolatsiooniAlgus, "")</f>
        <v/>
      </c>
      <c r="U58" s="39" t="str">
        <f>IF(AND($AJ58, IsolatsiooniLopp&lt;&gt;Kontroll!$U$3), IsolatsiooniLopp, "")</f>
        <v/>
      </c>
      <c r="V58" s="40" t="str">
        <f>IF(AND($AJ58, SeotudHaigeEesnimi&lt;&gt;Kontroll!$V$3), SeotudHaigeEesnimi, "")</f>
        <v/>
      </c>
      <c r="W58" s="36" t="str">
        <f>IF(AND($AJ58, SeotudHaigePerenimi&lt;&gt;Kontroll!$W$3), SeotudHaigePerenimi, "")</f>
        <v/>
      </c>
      <c r="X58" s="41" t="str">
        <f>IF(AND($AJ58, SeotudHaigeIsikukood&lt;&gt;Kontroll!$X$3), SeotudHaigeIsikukood, "")</f>
        <v/>
      </c>
      <c r="Z58" s="3" t="str">
        <f>IF(AND($AJ58, AndmeteEsitajaNimi&lt;&gt;Kontroll!$Z$3), AndmeteEsitajaNimi, "")</f>
        <v/>
      </c>
      <c r="AA58" s="3" t="str">
        <f>IF(AND($AJ58, AndmeteEsitajaEpost&lt;&gt;Kontroll!$AA$3), AndmeteEsitajaEpost, "")</f>
        <v/>
      </c>
      <c r="AB58" s="3" t="str">
        <f>IF(AND($AJ58, AndmeteEsitajaTelefon&lt;&gt;Kontroll!$AB$3), AndmeteEsitajaTelefon, "")</f>
        <v/>
      </c>
      <c r="AC58" s="3" t="str">
        <f>IF(AND($AJ58, TerviseametiRegioon&lt;&gt;Kontroll!$AC$3), TerviseametiRegioon, "")</f>
        <v/>
      </c>
      <c r="AD58" s="3" t="str">
        <f>IF(AND($AJ58, TerviseametiInspektor&lt;&gt;Kontroll!$AD$3), TerviseametiInspektor, "")</f>
        <v/>
      </c>
      <c r="AE58" s="3" t="str">
        <f>IF(AND($AJ58, TerviseametiInspektoriIsikukood&lt;&gt;Kontroll!$AE$3), TerviseametiInspektoriIsikukood, "")</f>
        <v/>
      </c>
      <c r="AF58" s="3" t="str">
        <f>IF(AND($AJ58, TerviseametiInspektoriEpost&lt;&gt;Kontroll!$AF$3), TerviseametiInspektoriEpost, "")</f>
        <v/>
      </c>
      <c r="AI58" s="6" t="b">
        <f>IFERROR(SUMPRODUCT(--($B58:$X58&lt;&gt;""))&lt;&gt;SUMPRODUCT(--(Kontroll!$B$2:$X$2&lt;&gt;"")),TRUE)</f>
        <v>0</v>
      </c>
      <c r="AJ58" s="6" t="b">
        <f>IFERROR(SUMPRODUCT(--($C58:$N58&lt;&gt;""))&lt;&gt;SUMPRODUCT(--(Kontroll!$C$2:$N$2&lt;&gt;"")),TRUE)</f>
        <v>0</v>
      </c>
      <c r="AK58" s="6" t="b">
        <f t="shared" si="4"/>
        <v>0</v>
      </c>
      <c r="AL58" s="6" t="str">
        <f t="shared" si="5"/>
        <v/>
      </c>
      <c r="AM58" s="6" t="str">
        <f t="shared" si="6"/>
        <v/>
      </c>
      <c r="AN58" s="6" t="str">
        <f t="shared" si="7"/>
        <v/>
      </c>
    </row>
    <row r="59" spans="1:40" x14ac:dyDescent="0.35">
      <c r="A59" s="2" t="str">
        <f t="shared" si="0"/>
        <v/>
      </c>
      <c r="B59" s="29" t="str">
        <f>IF(AND($AJ59, AndmeteEsitamiseKP&lt;&gt;Kontroll!$B$3), AndmeteEsitamiseKP, "")</f>
        <v/>
      </c>
      <c r="O59" s="35" t="str">
        <f>IF(AND($AJ59, AsutuseNimi&lt;&gt;Kontroll!$O$3), AsutuseNimi, "")</f>
        <v/>
      </c>
      <c r="P59" s="35" t="str">
        <f>IF(AND($AJ59, AsutuseAadress&lt;&gt;Kontroll!$P$3), AsutuseAadress, "")</f>
        <v/>
      </c>
      <c r="Q59" s="36" t="str">
        <f>IF(AND($AJ59, AsutuseRyhm&lt;&gt;Kontroll!$Q$3), AsutuseRyhm, "")</f>
        <v/>
      </c>
      <c r="S59" s="38" t="str">
        <f>IF(AND($AJ59, IsolatsiooniAlgus&lt;&gt;Kontroll!$T$3), IsolatsiooniAlgus, "")</f>
        <v/>
      </c>
      <c r="T59" s="38" t="str">
        <f>IF(AND($AJ59, IsolatsiooniAlgus&lt;&gt;Kontroll!$T$3), IsolatsiooniAlgus, "")</f>
        <v/>
      </c>
      <c r="U59" s="39" t="str">
        <f>IF(AND($AJ59, IsolatsiooniLopp&lt;&gt;Kontroll!$U$3), IsolatsiooniLopp, "")</f>
        <v/>
      </c>
      <c r="V59" s="40" t="str">
        <f>IF(AND($AJ59, SeotudHaigeEesnimi&lt;&gt;Kontroll!$V$3), SeotudHaigeEesnimi, "")</f>
        <v/>
      </c>
      <c r="W59" s="36" t="str">
        <f>IF(AND($AJ59, SeotudHaigePerenimi&lt;&gt;Kontroll!$W$3), SeotudHaigePerenimi, "")</f>
        <v/>
      </c>
      <c r="X59" s="41" t="str">
        <f>IF(AND($AJ59, SeotudHaigeIsikukood&lt;&gt;Kontroll!$X$3), SeotudHaigeIsikukood, "")</f>
        <v/>
      </c>
      <c r="Z59" s="3" t="str">
        <f>IF(AND($AJ59, AndmeteEsitajaNimi&lt;&gt;Kontroll!$Z$3), AndmeteEsitajaNimi, "")</f>
        <v/>
      </c>
      <c r="AA59" s="3" t="str">
        <f>IF(AND($AJ59, AndmeteEsitajaEpost&lt;&gt;Kontroll!$AA$3), AndmeteEsitajaEpost, "")</f>
        <v/>
      </c>
      <c r="AB59" s="3" t="str">
        <f>IF(AND($AJ59, AndmeteEsitajaTelefon&lt;&gt;Kontroll!$AB$3), AndmeteEsitajaTelefon, "")</f>
        <v/>
      </c>
      <c r="AC59" s="3" t="str">
        <f>IF(AND($AJ59, TerviseametiRegioon&lt;&gt;Kontroll!$AC$3), TerviseametiRegioon, "")</f>
        <v/>
      </c>
      <c r="AD59" s="3" t="str">
        <f>IF(AND($AJ59, TerviseametiInspektor&lt;&gt;Kontroll!$AD$3), TerviseametiInspektor, "")</f>
        <v/>
      </c>
      <c r="AE59" s="3" t="str">
        <f>IF(AND($AJ59, TerviseametiInspektoriIsikukood&lt;&gt;Kontroll!$AE$3), TerviseametiInspektoriIsikukood, "")</f>
        <v/>
      </c>
      <c r="AF59" s="3" t="str">
        <f>IF(AND($AJ59, TerviseametiInspektoriEpost&lt;&gt;Kontroll!$AF$3), TerviseametiInspektoriEpost, "")</f>
        <v/>
      </c>
      <c r="AI59" s="6" t="b">
        <f>IFERROR(SUMPRODUCT(--($B59:$X59&lt;&gt;""))&lt;&gt;SUMPRODUCT(--(Kontroll!$B$2:$X$2&lt;&gt;"")),TRUE)</f>
        <v>0</v>
      </c>
      <c r="AJ59" s="6" t="b">
        <f>IFERROR(SUMPRODUCT(--($C59:$N59&lt;&gt;""))&lt;&gt;SUMPRODUCT(--(Kontroll!$C$2:$N$2&lt;&gt;"")),TRUE)</f>
        <v>0</v>
      </c>
      <c r="AK59" s="6" t="b">
        <f t="shared" si="4"/>
        <v>0</v>
      </c>
      <c r="AL59" s="6" t="str">
        <f t="shared" si="5"/>
        <v/>
      </c>
      <c r="AM59" s="6" t="str">
        <f t="shared" si="6"/>
        <v/>
      </c>
      <c r="AN59" s="6" t="str">
        <f t="shared" si="7"/>
        <v/>
      </c>
    </row>
    <row r="60" spans="1:40" x14ac:dyDescent="0.35">
      <c r="A60" s="2" t="str">
        <f t="shared" si="0"/>
        <v/>
      </c>
      <c r="B60" s="29" t="str">
        <f>IF(AND($AJ60, AndmeteEsitamiseKP&lt;&gt;Kontroll!$B$3), AndmeteEsitamiseKP, "")</f>
        <v/>
      </c>
      <c r="O60" s="35" t="str">
        <f>IF(AND($AJ60, AsutuseNimi&lt;&gt;Kontroll!$O$3), AsutuseNimi, "")</f>
        <v/>
      </c>
      <c r="P60" s="35" t="str">
        <f>IF(AND($AJ60, AsutuseAadress&lt;&gt;Kontroll!$P$3), AsutuseAadress, "")</f>
        <v/>
      </c>
      <c r="Q60" s="36" t="str">
        <f>IF(AND($AJ60, AsutuseRyhm&lt;&gt;Kontroll!$Q$3), AsutuseRyhm, "")</f>
        <v/>
      </c>
      <c r="S60" s="38" t="str">
        <f>IF(AND($AJ60, IsolatsiooniAlgus&lt;&gt;Kontroll!$T$3), IsolatsiooniAlgus, "")</f>
        <v/>
      </c>
      <c r="T60" s="38" t="str">
        <f>IF(AND($AJ60, IsolatsiooniAlgus&lt;&gt;Kontroll!$T$3), IsolatsiooniAlgus, "")</f>
        <v/>
      </c>
      <c r="U60" s="39" t="str">
        <f>IF(AND($AJ60, IsolatsiooniLopp&lt;&gt;Kontroll!$U$3), IsolatsiooniLopp, "")</f>
        <v/>
      </c>
      <c r="V60" s="40" t="str">
        <f>IF(AND($AJ60, SeotudHaigeEesnimi&lt;&gt;Kontroll!$V$3), SeotudHaigeEesnimi, "")</f>
        <v/>
      </c>
      <c r="W60" s="36" t="str">
        <f>IF(AND($AJ60, SeotudHaigePerenimi&lt;&gt;Kontroll!$W$3), SeotudHaigePerenimi, "")</f>
        <v/>
      </c>
      <c r="X60" s="41" t="str">
        <f>IF(AND($AJ60, SeotudHaigeIsikukood&lt;&gt;Kontroll!$X$3), SeotudHaigeIsikukood, "")</f>
        <v/>
      </c>
      <c r="Z60" s="3" t="str">
        <f>IF(AND($AJ60, AndmeteEsitajaNimi&lt;&gt;Kontroll!$Z$3), AndmeteEsitajaNimi, "")</f>
        <v/>
      </c>
      <c r="AA60" s="3" t="str">
        <f>IF(AND($AJ60, AndmeteEsitajaEpost&lt;&gt;Kontroll!$AA$3), AndmeteEsitajaEpost, "")</f>
        <v/>
      </c>
      <c r="AB60" s="3" t="str">
        <f>IF(AND($AJ60, AndmeteEsitajaTelefon&lt;&gt;Kontroll!$AB$3), AndmeteEsitajaTelefon, "")</f>
        <v/>
      </c>
      <c r="AC60" s="3" t="str">
        <f>IF(AND($AJ60, TerviseametiRegioon&lt;&gt;Kontroll!$AC$3), TerviseametiRegioon, "")</f>
        <v/>
      </c>
      <c r="AD60" s="3" t="str">
        <f>IF(AND($AJ60, TerviseametiInspektor&lt;&gt;Kontroll!$AD$3), TerviseametiInspektor, "")</f>
        <v/>
      </c>
      <c r="AE60" s="3" t="str">
        <f>IF(AND($AJ60, TerviseametiInspektoriIsikukood&lt;&gt;Kontroll!$AE$3), TerviseametiInspektoriIsikukood, "")</f>
        <v/>
      </c>
      <c r="AF60" s="3" t="str">
        <f>IF(AND($AJ60, TerviseametiInspektoriEpost&lt;&gt;Kontroll!$AF$3), TerviseametiInspektoriEpost, "")</f>
        <v/>
      </c>
      <c r="AI60" s="6" t="b">
        <f>IFERROR(SUMPRODUCT(--($B60:$X60&lt;&gt;""))&lt;&gt;SUMPRODUCT(--(Kontroll!$B$2:$X$2&lt;&gt;"")),TRUE)</f>
        <v>0</v>
      </c>
      <c r="AJ60" s="6" t="b">
        <f>IFERROR(SUMPRODUCT(--($C60:$N60&lt;&gt;""))&lt;&gt;SUMPRODUCT(--(Kontroll!$C$2:$N$2&lt;&gt;"")),TRUE)</f>
        <v>0</v>
      </c>
      <c r="AK60" s="6" t="b">
        <f t="shared" si="4"/>
        <v>0</v>
      </c>
      <c r="AL60" s="6" t="str">
        <f t="shared" si="5"/>
        <v/>
      </c>
      <c r="AM60" s="6" t="str">
        <f t="shared" si="6"/>
        <v/>
      </c>
      <c r="AN60" s="6" t="str">
        <f t="shared" si="7"/>
        <v/>
      </c>
    </row>
    <row r="61" spans="1:40" x14ac:dyDescent="0.35">
      <c r="A61" s="2" t="str">
        <f t="shared" si="0"/>
        <v/>
      </c>
      <c r="B61" s="29" t="str">
        <f>IF(AND($AJ61, AndmeteEsitamiseKP&lt;&gt;Kontroll!$B$3), AndmeteEsitamiseKP, "")</f>
        <v/>
      </c>
      <c r="O61" s="35" t="str">
        <f>IF(AND($AJ61, AsutuseNimi&lt;&gt;Kontroll!$O$3), AsutuseNimi, "")</f>
        <v/>
      </c>
      <c r="P61" s="35" t="str">
        <f>IF(AND($AJ61, AsutuseAadress&lt;&gt;Kontroll!$P$3), AsutuseAadress, "")</f>
        <v/>
      </c>
      <c r="Q61" s="36" t="str">
        <f>IF(AND($AJ61, AsutuseRyhm&lt;&gt;Kontroll!$Q$3), AsutuseRyhm, "")</f>
        <v/>
      </c>
      <c r="S61" s="38" t="str">
        <f>IF(AND($AJ61, IsolatsiooniAlgus&lt;&gt;Kontroll!$T$3), IsolatsiooniAlgus, "")</f>
        <v/>
      </c>
      <c r="T61" s="38" t="str">
        <f>IF(AND($AJ61, IsolatsiooniAlgus&lt;&gt;Kontroll!$T$3), IsolatsiooniAlgus, "")</f>
        <v/>
      </c>
      <c r="U61" s="39" t="str">
        <f>IF(AND($AJ61, IsolatsiooniLopp&lt;&gt;Kontroll!$U$3), IsolatsiooniLopp, "")</f>
        <v/>
      </c>
      <c r="V61" s="40" t="str">
        <f>IF(AND($AJ61, SeotudHaigeEesnimi&lt;&gt;Kontroll!$V$3), SeotudHaigeEesnimi, "")</f>
        <v/>
      </c>
      <c r="W61" s="36" t="str">
        <f>IF(AND($AJ61, SeotudHaigePerenimi&lt;&gt;Kontroll!$W$3), SeotudHaigePerenimi, "")</f>
        <v/>
      </c>
      <c r="X61" s="41" t="str">
        <f>IF(AND($AJ61, SeotudHaigeIsikukood&lt;&gt;Kontroll!$X$3), SeotudHaigeIsikukood, "")</f>
        <v/>
      </c>
      <c r="Z61" s="3" t="str">
        <f>IF(AND($AJ61, AndmeteEsitajaNimi&lt;&gt;Kontroll!$Z$3), AndmeteEsitajaNimi, "")</f>
        <v/>
      </c>
      <c r="AA61" s="3" t="str">
        <f>IF(AND($AJ61, AndmeteEsitajaEpost&lt;&gt;Kontroll!$AA$3), AndmeteEsitajaEpost, "")</f>
        <v/>
      </c>
      <c r="AB61" s="3" t="str">
        <f>IF(AND($AJ61, AndmeteEsitajaTelefon&lt;&gt;Kontroll!$AB$3), AndmeteEsitajaTelefon, "")</f>
        <v/>
      </c>
      <c r="AC61" s="3" t="str">
        <f>IF(AND($AJ61, TerviseametiRegioon&lt;&gt;Kontroll!$AC$3), TerviseametiRegioon, "")</f>
        <v/>
      </c>
      <c r="AD61" s="3" t="str">
        <f>IF(AND($AJ61, TerviseametiInspektor&lt;&gt;Kontroll!$AD$3), TerviseametiInspektor, "")</f>
        <v/>
      </c>
      <c r="AE61" s="3" t="str">
        <f>IF(AND($AJ61, TerviseametiInspektoriIsikukood&lt;&gt;Kontroll!$AE$3), TerviseametiInspektoriIsikukood, "")</f>
        <v/>
      </c>
      <c r="AF61" s="3" t="str">
        <f>IF(AND($AJ61, TerviseametiInspektoriEpost&lt;&gt;Kontroll!$AF$3), TerviseametiInspektoriEpost, "")</f>
        <v/>
      </c>
      <c r="AI61" s="6" t="b">
        <f>IFERROR(SUMPRODUCT(--($B61:$X61&lt;&gt;""))&lt;&gt;SUMPRODUCT(--(Kontroll!$B$2:$X$2&lt;&gt;"")),TRUE)</f>
        <v>0</v>
      </c>
      <c r="AJ61" s="6" t="b">
        <f>IFERROR(SUMPRODUCT(--($C61:$N61&lt;&gt;""))&lt;&gt;SUMPRODUCT(--(Kontroll!$C$2:$N$2&lt;&gt;"")),TRUE)</f>
        <v>0</v>
      </c>
      <c r="AK61" s="6" t="b">
        <f t="shared" si="4"/>
        <v>0</v>
      </c>
      <c r="AL61" s="6" t="str">
        <f t="shared" si="5"/>
        <v/>
      </c>
      <c r="AM61" s="6" t="str">
        <f t="shared" si="6"/>
        <v/>
      </c>
      <c r="AN61" s="6" t="str">
        <f t="shared" si="7"/>
        <v/>
      </c>
    </row>
    <row r="62" spans="1:40" x14ac:dyDescent="0.35">
      <c r="A62" s="2" t="str">
        <f t="shared" si="0"/>
        <v/>
      </c>
      <c r="B62" s="29" t="str">
        <f>IF(AND($AJ62, AndmeteEsitamiseKP&lt;&gt;Kontroll!$B$3), AndmeteEsitamiseKP, "")</f>
        <v/>
      </c>
      <c r="O62" s="35" t="str">
        <f>IF(AND($AJ62, AsutuseNimi&lt;&gt;Kontroll!$O$3), AsutuseNimi, "")</f>
        <v/>
      </c>
      <c r="P62" s="35" t="str">
        <f>IF(AND($AJ62, AsutuseAadress&lt;&gt;Kontroll!$P$3), AsutuseAadress, "")</f>
        <v/>
      </c>
      <c r="Q62" s="36" t="str">
        <f>IF(AND($AJ62, AsutuseRyhm&lt;&gt;Kontroll!$Q$3), AsutuseRyhm, "")</f>
        <v/>
      </c>
      <c r="S62" s="38" t="str">
        <f>IF(AND($AJ62, IsolatsiooniAlgus&lt;&gt;Kontroll!$T$3), IsolatsiooniAlgus, "")</f>
        <v/>
      </c>
      <c r="T62" s="38" t="str">
        <f>IF(AND($AJ62, IsolatsiooniAlgus&lt;&gt;Kontroll!$T$3), IsolatsiooniAlgus, "")</f>
        <v/>
      </c>
      <c r="U62" s="39" t="str">
        <f>IF(AND($AJ62, IsolatsiooniLopp&lt;&gt;Kontroll!$U$3), IsolatsiooniLopp, "")</f>
        <v/>
      </c>
      <c r="V62" s="40" t="str">
        <f>IF(AND($AJ62, SeotudHaigeEesnimi&lt;&gt;Kontroll!$V$3), SeotudHaigeEesnimi, "")</f>
        <v/>
      </c>
      <c r="W62" s="36" t="str">
        <f>IF(AND($AJ62, SeotudHaigePerenimi&lt;&gt;Kontroll!$W$3), SeotudHaigePerenimi, "")</f>
        <v/>
      </c>
      <c r="X62" s="41" t="str">
        <f>IF(AND($AJ62, SeotudHaigeIsikukood&lt;&gt;Kontroll!$X$3), SeotudHaigeIsikukood, "")</f>
        <v/>
      </c>
      <c r="Z62" s="3" t="str">
        <f>IF(AND($AJ62, AndmeteEsitajaNimi&lt;&gt;Kontroll!$Z$3), AndmeteEsitajaNimi, "")</f>
        <v/>
      </c>
      <c r="AA62" s="3" t="str">
        <f>IF(AND($AJ62, AndmeteEsitajaEpost&lt;&gt;Kontroll!$AA$3), AndmeteEsitajaEpost, "")</f>
        <v/>
      </c>
      <c r="AB62" s="3" t="str">
        <f>IF(AND($AJ62, AndmeteEsitajaTelefon&lt;&gt;Kontroll!$AB$3), AndmeteEsitajaTelefon, "")</f>
        <v/>
      </c>
      <c r="AC62" s="3" t="str">
        <f>IF(AND($AJ62, TerviseametiRegioon&lt;&gt;Kontroll!$AC$3), TerviseametiRegioon, "")</f>
        <v/>
      </c>
      <c r="AD62" s="3" t="str">
        <f>IF(AND($AJ62, TerviseametiInspektor&lt;&gt;Kontroll!$AD$3), TerviseametiInspektor, "")</f>
        <v/>
      </c>
      <c r="AE62" s="3" t="str">
        <f>IF(AND($AJ62, TerviseametiInspektoriIsikukood&lt;&gt;Kontroll!$AE$3), TerviseametiInspektoriIsikukood, "")</f>
        <v/>
      </c>
      <c r="AF62" s="3" t="str">
        <f>IF(AND($AJ62, TerviseametiInspektoriEpost&lt;&gt;Kontroll!$AF$3), TerviseametiInspektoriEpost, "")</f>
        <v/>
      </c>
      <c r="AI62" s="6" t="b">
        <f>IFERROR(SUMPRODUCT(--($B62:$X62&lt;&gt;""))&lt;&gt;SUMPRODUCT(--(Kontroll!$B$2:$X$2&lt;&gt;"")),TRUE)</f>
        <v>0</v>
      </c>
      <c r="AJ62" s="6" t="b">
        <f>IFERROR(SUMPRODUCT(--($C62:$N62&lt;&gt;""))&lt;&gt;SUMPRODUCT(--(Kontroll!$C$2:$N$2&lt;&gt;"")),TRUE)</f>
        <v>0</v>
      </c>
      <c r="AK62" s="6" t="b">
        <f t="shared" si="4"/>
        <v>0</v>
      </c>
      <c r="AL62" s="6" t="str">
        <f t="shared" si="5"/>
        <v/>
      </c>
      <c r="AM62" s="6" t="str">
        <f t="shared" si="6"/>
        <v/>
      </c>
      <c r="AN62" s="6" t="str">
        <f t="shared" si="7"/>
        <v/>
      </c>
    </row>
    <row r="63" spans="1:40" x14ac:dyDescent="0.35">
      <c r="A63" s="2" t="str">
        <f t="shared" si="0"/>
        <v/>
      </c>
      <c r="B63" s="29" t="str">
        <f>IF(AND($AJ63, AndmeteEsitamiseKP&lt;&gt;Kontroll!$B$3), AndmeteEsitamiseKP, "")</f>
        <v/>
      </c>
      <c r="O63" s="35" t="str">
        <f>IF(AND($AJ63, AsutuseNimi&lt;&gt;Kontroll!$O$3), AsutuseNimi, "")</f>
        <v/>
      </c>
      <c r="P63" s="35" t="str">
        <f>IF(AND($AJ63, AsutuseAadress&lt;&gt;Kontroll!$P$3), AsutuseAadress, "")</f>
        <v/>
      </c>
      <c r="Q63" s="36" t="str">
        <f>IF(AND($AJ63, AsutuseRyhm&lt;&gt;Kontroll!$Q$3), AsutuseRyhm, "")</f>
        <v/>
      </c>
      <c r="S63" s="38" t="str">
        <f>IF(AND($AJ63, IsolatsiooniAlgus&lt;&gt;Kontroll!$T$3), IsolatsiooniAlgus, "")</f>
        <v/>
      </c>
      <c r="T63" s="38" t="str">
        <f>IF(AND($AJ63, IsolatsiooniAlgus&lt;&gt;Kontroll!$T$3), IsolatsiooniAlgus, "")</f>
        <v/>
      </c>
      <c r="U63" s="39" t="str">
        <f>IF(AND($AJ63, IsolatsiooniLopp&lt;&gt;Kontroll!$U$3), IsolatsiooniLopp, "")</f>
        <v/>
      </c>
      <c r="V63" s="40" t="str">
        <f>IF(AND($AJ63, SeotudHaigeEesnimi&lt;&gt;Kontroll!$V$3), SeotudHaigeEesnimi, "")</f>
        <v/>
      </c>
      <c r="W63" s="36" t="str">
        <f>IF(AND($AJ63, SeotudHaigePerenimi&lt;&gt;Kontroll!$W$3), SeotudHaigePerenimi, "")</f>
        <v/>
      </c>
      <c r="X63" s="41" t="str">
        <f>IF(AND($AJ63, SeotudHaigeIsikukood&lt;&gt;Kontroll!$X$3), SeotudHaigeIsikukood, "")</f>
        <v/>
      </c>
      <c r="Z63" s="3" t="str">
        <f>IF(AND($AJ63, AndmeteEsitajaNimi&lt;&gt;Kontroll!$Z$3), AndmeteEsitajaNimi, "")</f>
        <v/>
      </c>
      <c r="AA63" s="3" t="str">
        <f>IF(AND($AJ63, AndmeteEsitajaEpost&lt;&gt;Kontroll!$AA$3), AndmeteEsitajaEpost, "")</f>
        <v/>
      </c>
      <c r="AB63" s="3" t="str">
        <f>IF(AND($AJ63, AndmeteEsitajaTelefon&lt;&gt;Kontroll!$AB$3), AndmeteEsitajaTelefon, "")</f>
        <v/>
      </c>
      <c r="AC63" s="3" t="str">
        <f>IF(AND($AJ63, TerviseametiRegioon&lt;&gt;Kontroll!$AC$3), TerviseametiRegioon, "")</f>
        <v/>
      </c>
      <c r="AD63" s="3" t="str">
        <f>IF(AND($AJ63, TerviseametiInspektor&lt;&gt;Kontroll!$AD$3), TerviseametiInspektor, "")</f>
        <v/>
      </c>
      <c r="AE63" s="3" t="str">
        <f>IF(AND($AJ63, TerviseametiInspektoriIsikukood&lt;&gt;Kontroll!$AE$3), TerviseametiInspektoriIsikukood, "")</f>
        <v/>
      </c>
      <c r="AF63" s="3" t="str">
        <f>IF(AND($AJ63, TerviseametiInspektoriEpost&lt;&gt;Kontroll!$AF$3), TerviseametiInspektoriEpost, "")</f>
        <v/>
      </c>
      <c r="AI63" s="6" t="b">
        <f>IFERROR(SUMPRODUCT(--($B63:$X63&lt;&gt;""))&lt;&gt;SUMPRODUCT(--(Kontroll!$B$2:$X$2&lt;&gt;"")),TRUE)</f>
        <v>0</v>
      </c>
      <c r="AJ63" s="6" t="b">
        <f>IFERROR(SUMPRODUCT(--($C63:$N63&lt;&gt;""))&lt;&gt;SUMPRODUCT(--(Kontroll!$C$2:$N$2&lt;&gt;"")),TRUE)</f>
        <v>0</v>
      </c>
      <c r="AK63" s="6" t="b">
        <f t="shared" si="4"/>
        <v>0</v>
      </c>
      <c r="AL63" s="6" t="str">
        <f t="shared" si="5"/>
        <v/>
      </c>
      <c r="AM63" s="6" t="str">
        <f t="shared" si="6"/>
        <v/>
      </c>
      <c r="AN63" s="6" t="str">
        <f t="shared" si="7"/>
        <v/>
      </c>
    </row>
    <row r="64" spans="1:40" x14ac:dyDescent="0.35">
      <c r="A64" s="2" t="str">
        <f t="shared" si="0"/>
        <v/>
      </c>
      <c r="B64" s="29" t="str">
        <f>IF(AND($AJ64, AndmeteEsitamiseKP&lt;&gt;Kontroll!$B$3), AndmeteEsitamiseKP, "")</f>
        <v/>
      </c>
      <c r="O64" s="35" t="str">
        <f>IF(AND($AJ64, AsutuseNimi&lt;&gt;Kontroll!$O$3), AsutuseNimi, "")</f>
        <v/>
      </c>
      <c r="P64" s="35" t="str">
        <f>IF(AND($AJ64, AsutuseAadress&lt;&gt;Kontroll!$P$3), AsutuseAadress, "")</f>
        <v/>
      </c>
      <c r="Q64" s="36" t="str">
        <f>IF(AND($AJ64, AsutuseRyhm&lt;&gt;Kontroll!$Q$3), AsutuseRyhm, "")</f>
        <v/>
      </c>
      <c r="S64" s="38" t="str">
        <f>IF(AND($AJ64, IsolatsiooniAlgus&lt;&gt;Kontroll!$T$3), IsolatsiooniAlgus, "")</f>
        <v/>
      </c>
      <c r="T64" s="38" t="str">
        <f>IF(AND($AJ64, IsolatsiooniAlgus&lt;&gt;Kontroll!$T$3), IsolatsiooniAlgus, "")</f>
        <v/>
      </c>
      <c r="U64" s="39" t="str">
        <f>IF(AND($AJ64, IsolatsiooniLopp&lt;&gt;Kontroll!$U$3), IsolatsiooniLopp, "")</f>
        <v/>
      </c>
      <c r="V64" s="40" t="str">
        <f>IF(AND($AJ64, SeotudHaigeEesnimi&lt;&gt;Kontroll!$V$3), SeotudHaigeEesnimi, "")</f>
        <v/>
      </c>
      <c r="W64" s="36" t="str">
        <f>IF(AND($AJ64, SeotudHaigePerenimi&lt;&gt;Kontroll!$W$3), SeotudHaigePerenimi, "")</f>
        <v/>
      </c>
      <c r="X64" s="41" t="str">
        <f>IF(AND($AJ64, SeotudHaigeIsikukood&lt;&gt;Kontroll!$X$3), SeotudHaigeIsikukood, "")</f>
        <v/>
      </c>
      <c r="Z64" s="3" t="str">
        <f>IF(AND($AJ64, AndmeteEsitajaNimi&lt;&gt;Kontroll!$Z$3), AndmeteEsitajaNimi, "")</f>
        <v/>
      </c>
      <c r="AA64" s="3" t="str">
        <f>IF(AND($AJ64, AndmeteEsitajaEpost&lt;&gt;Kontroll!$AA$3), AndmeteEsitajaEpost, "")</f>
        <v/>
      </c>
      <c r="AB64" s="3" t="str">
        <f>IF(AND($AJ64, AndmeteEsitajaTelefon&lt;&gt;Kontroll!$AB$3), AndmeteEsitajaTelefon, "")</f>
        <v/>
      </c>
      <c r="AC64" s="3" t="str">
        <f>IF(AND($AJ64, TerviseametiRegioon&lt;&gt;Kontroll!$AC$3), TerviseametiRegioon, "")</f>
        <v/>
      </c>
      <c r="AD64" s="3" t="str">
        <f>IF(AND($AJ64, TerviseametiInspektor&lt;&gt;Kontroll!$AD$3), TerviseametiInspektor, "")</f>
        <v/>
      </c>
      <c r="AE64" s="3" t="str">
        <f>IF(AND($AJ64, TerviseametiInspektoriIsikukood&lt;&gt;Kontroll!$AE$3), TerviseametiInspektoriIsikukood, "")</f>
        <v/>
      </c>
      <c r="AF64" s="3" t="str">
        <f>IF(AND($AJ64, TerviseametiInspektoriEpost&lt;&gt;Kontroll!$AF$3), TerviseametiInspektoriEpost, "")</f>
        <v/>
      </c>
      <c r="AI64" s="6" t="b">
        <f>IFERROR(SUMPRODUCT(--($B64:$X64&lt;&gt;""))&lt;&gt;SUMPRODUCT(--(Kontroll!$B$2:$X$2&lt;&gt;"")),TRUE)</f>
        <v>0</v>
      </c>
      <c r="AJ64" s="6" t="b">
        <f>IFERROR(SUMPRODUCT(--($C64:$N64&lt;&gt;""))&lt;&gt;SUMPRODUCT(--(Kontroll!$C$2:$N$2&lt;&gt;"")),TRUE)</f>
        <v>0</v>
      </c>
      <c r="AK64" s="6" t="b">
        <f t="shared" si="4"/>
        <v>0</v>
      </c>
      <c r="AL64" s="6" t="str">
        <f t="shared" si="5"/>
        <v/>
      </c>
      <c r="AM64" s="6" t="str">
        <f t="shared" si="6"/>
        <v/>
      </c>
      <c r="AN64" s="6" t="str">
        <f t="shared" si="7"/>
        <v/>
      </c>
    </row>
    <row r="65" spans="1:40" x14ac:dyDescent="0.35">
      <c r="A65" s="2" t="str">
        <f t="shared" si="0"/>
        <v/>
      </c>
      <c r="B65" s="29" t="str">
        <f>IF(AND($AJ65, AndmeteEsitamiseKP&lt;&gt;Kontroll!$B$3), AndmeteEsitamiseKP, "")</f>
        <v/>
      </c>
      <c r="O65" s="35" t="str">
        <f>IF(AND($AJ65, AsutuseNimi&lt;&gt;Kontroll!$O$3), AsutuseNimi, "")</f>
        <v/>
      </c>
      <c r="P65" s="35" t="str">
        <f>IF(AND($AJ65, AsutuseAadress&lt;&gt;Kontroll!$P$3), AsutuseAadress, "")</f>
        <v/>
      </c>
      <c r="Q65" s="36" t="str">
        <f>IF(AND($AJ65, AsutuseRyhm&lt;&gt;Kontroll!$Q$3), AsutuseRyhm, "")</f>
        <v/>
      </c>
      <c r="S65" s="38" t="str">
        <f>IF(AND($AJ65, IsolatsiooniAlgus&lt;&gt;Kontroll!$T$3), IsolatsiooniAlgus, "")</f>
        <v/>
      </c>
      <c r="T65" s="38" t="str">
        <f>IF(AND($AJ65, IsolatsiooniAlgus&lt;&gt;Kontroll!$T$3), IsolatsiooniAlgus, "")</f>
        <v/>
      </c>
      <c r="U65" s="39" t="str">
        <f>IF(AND($AJ65, IsolatsiooniLopp&lt;&gt;Kontroll!$U$3), IsolatsiooniLopp, "")</f>
        <v/>
      </c>
      <c r="V65" s="40" t="str">
        <f>IF(AND($AJ65, SeotudHaigeEesnimi&lt;&gt;Kontroll!$V$3), SeotudHaigeEesnimi, "")</f>
        <v/>
      </c>
      <c r="W65" s="36" t="str">
        <f>IF(AND($AJ65, SeotudHaigePerenimi&lt;&gt;Kontroll!$W$3), SeotudHaigePerenimi, "")</f>
        <v/>
      </c>
      <c r="X65" s="41" t="str">
        <f>IF(AND($AJ65, SeotudHaigeIsikukood&lt;&gt;Kontroll!$X$3), SeotudHaigeIsikukood, "")</f>
        <v/>
      </c>
      <c r="Z65" s="3" t="str">
        <f>IF(AND($AJ65, AndmeteEsitajaNimi&lt;&gt;Kontroll!$Z$3), AndmeteEsitajaNimi, "")</f>
        <v/>
      </c>
      <c r="AA65" s="3" t="str">
        <f>IF(AND($AJ65, AndmeteEsitajaEpost&lt;&gt;Kontroll!$AA$3), AndmeteEsitajaEpost, "")</f>
        <v/>
      </c>
      <c r="AB65" s="3" t="str">
        <f>IF(AND($AJ65, AndmeteEsitajaTelefon&lt;&gt;Kontroll!$AB$3), AndmeteEsitajaTelefon, "")</f>
        <v/>
      </c>
      <c r="AC65" s="3" t="str">
        <f>IF(AND($AJ65, TerviseametiRegioon&lt;&gt;Kontroll!$AC$3), TerviseametiRegioon, "")</f>
        <v/>
      </c>
      <c r="AD65" s="3" t="str">
        <f>IF(AND($AJ65, TerviseametiInspektor&lt;&gt;Kontroll!$AD$3), TerviseametiInspektor, "")</f>
        <v/>
      </c>
      <c r="AE65" s="3" t="str">
        <f>IF(AND($AJ65, TerviseametiInspektoriIsikukood&lt;&gt;Kontroll!$AE$3), TerviseametiInspektoriIsikukood, "")</f>
        <v/>
      </c>
      <c r="AF65" s="3" t="str">
        <f>IF(AND($AJ65, TerviseametiInspektoriEpost&lt;&gt;Kontroll!$AF$3), TerviseametiInspektoriEpost, "")</f>
        <v/>
      </c>
      <c r="AI65" s="6" t="b">
        <f>IFERROR(SUMPRODUCT(--($B65:$X65&lt;&gt;""))&lt;&gt;SUMPRODUCT(--(Kontroll!$B$2:$X$2&lt;&gt;"")),TRUE)</f>
        <v>0</v>
      </c>
      <c r="AJ65" s="6" t="b">
        <f>IFERROR(SUMPRODUCT(--($C65:$N65&lt;&gt;""))&lt;&gt;SUMPRODUCT(--(Kontroll!$C$2:$N$2&lt;&gt;"")),TRUE)</f>
        <v>0</v>
      </c>
      <c r="AK65" s="6" t="b">
        <f t="shared" si="4"/>
        <v>0</v>
      </c>
      <c r="AL65" s="6" t="str">
        <f t="shared" si="5"/>
        <v/>
      </c>
      <c r="AM65" s="6" t="str">
        <f t="shared" si="6"/>
        <v/>
      </c>
      <c r="AN65" s="6" t="str">
        <f t="shared" si="7"/>
        <v/>
      </c>
    </row>
    <row r="66" spans="1:40" x14ac:dyDescent="0.35">
      <c r="A66" s="2" t="str">
        <f t="shared" si="0"/>
        <v/>
      </c>
      <c r="B66" s="29" t="str">
        <f>IF(AND($AJ66, AndmeteEsitamiseKP&lt;&gt;Kontroll!$B$3), AndmeteEsitamiseKP, "")</f>
        <v/>
      </c>
      <c r="O66" s="35" t="str">
        <f>IF(AND($AJ66, AsutuseNimi&lt;&gt;Kontroll!$O$3), AsutuseNimi, "")</f>
        <v/>
      </c>
      <c r="P66" s="35" t="str">
        <f>IF(AND($AJ66, AsutuseAadress&lt;&gt;Kontroll!$P$3), AsutuseAadress, "")</f>
        <v/>
      </c>
      <c r="Q66" s="36" t="str">
        <f>IF(AND($AJ66, AsutuseRyhm&lt;&gt;Kontroll!$Q$3), AsutuseRyhm, "")</f>
        <v/>
      </c>
      <c r="S66" s="38" t="str">
        <f>IF(AND($AJ66, IsolatsiooniAlgus&lt;&gt;Kontroll!$T$3), IsolatsiooniAlgus, "")</f>
        <v/>
      </c>
      <c r="T66" s="38" t="str">
        <f>IF(AND($AJ66, IsolatsiooniAlgus&lt;&gt;Kontroll!$T$3), IsolatsiooniAlgus, "")</f>
        <v/>
      </c>
      <c r="U66" s="39" t="str">
        <f>IF(AND($AJ66, IsolatsiooniLopp&lt;&gt;Kontroll!$U$3), IsolatsiooniLopp, "")</f>
        <v/>
      </c>
      <c r="V66" s="40" t="str">
        <f>IF(AND($AJ66, SeotudHaigeEesnimi&lt;&gt;Kontroll!$V$3), SeotudHaigeEesnimi, "")</f>
        <v/>
      </c>
      <c r="W66" s="36" t="str">
        <f>IF(AND($AJ66, SeotudHaigePerenimi&lt;&gt;Kontroll!$W$3), SeotudHaigePerenimi, "")</f>
        <v/>
      </c>
      <c r="X66" s="41" t="str">
        <f>IF(AND($AJ66, SeotudHaigeIsikukood&lt;&gt;Kontroll!$X$3), SeotudHaigeIsikukood, "")</f>
        <v/>
      </c>
      <c r="Z66" s="3" t="str">
        <f>IF(AND($AJ66, AndmeteEsitajaNimi&lt;&gt;Kontroll!$Z$3), AndmeteEsitajaNimi, "")</f>
        <v/>
      </c>
      <c r="AA66" s="3" t="str">
        <f>IF(AND($AJ66, AndmeteEsitajaEpost&lt;&gt;Kontroll!$AA$3), AndmeteEsitajaEpost, "")</f>
        <v/>
      </c>
      <c r="AB66" s="3" t="str">
        <f>IF(AND($AJ66, AndmeteEsitajaTelefon&lt;&gt;Kontroll!$AB$3), AndmeteEsitajaTelefon, "")</f>
        <v/>
      </c>
      <c r="AC66" s="3" t="str">
        <f>IF(AND($AJ66, TerviseametiRegioon&lt;&gt;Kontroll!$AC$3), TerviseametiRegioon, "")</f>
        <v/>
      </c>
      <c r="AD66" s="3" t="str">
        <f>IF(AND($AJ66, TerviseametiInspektor&lt;&gt;Kontroll!$AD$3), TerviseametiInspektor, "")</f>
        <v/>
      </c>
      <c r="AE66" s="3" t="str">
        <f>IF(AND($AJ66, TerviseametiInspektoriIsikukood&lt;&gt;Kontroll!$AE$3), TerviseametiInspektoriIsikukood, "")</f>
        <v/>
      </c>
      <c r="AF66" s="3" t="str">
        <f>IF(AND($AJ66, TerviseametiInspektoriEpost&lt;&gt;Kontroll!$AF$3), TerviseametiInspektoriEpost, "")</f>
        <v/>
      </c>
      <c r="AI66" s="6" t="b">
        <f>IFERROR(SUMPRODUCT(--($B66:$X66&lt;&gt;""))&lt;&gt;SUMPRODUCT(--(Kontroll!$B$2:$X$2&lt;&gt;"")),TRUE)</f>
        <v>0</v>
      </c>
      <c r="AJ66" s="6" t="b">
        <f>IFERROR(SUMPRODUCT(--($C66:$N66&lt;&gt;""))&lt;&gt;SUMPRODUCT(--(Kontroll!$C$2:$N$2&lt;&gt;"")),TRUE)</f>
        <v>0</v>
      </c>
      <c r="AK66" s="6" t="b">
        <f t="shared" si="4"/>
        <v>0</v>
      </c>
      <c r="AL66" s="6" t="str">
        <f t="shared" si="5"/>
        <v/>
      </c>
      <c r="AM66" s="6" t="str">
        <f t="shared" si="6"/>
        <v/>
      </c>
      <c r="AN66" s="6" t="str">
        <f t="shared" si="7"/>
        <v/>
      </c>
    </row>
    <row r="67" spans="1:40" x14ac:dyDescent="0.35">
      <c r="A67" s="2" t="str">
        <f t="shared" ref="A67:A130" si="8">IF(AI67,IF(AL67&lt;&gt;"", AL67, IF(AN67, AN$1, IF(AM67, AM$1, "Puudulik"))),"")</f>
        <v/>
      </c>
      <c r="B67" s="29" t="str">
        <f>IF(AND($AJ67, AndmeteEsitamiseKP&lt;&gt;Kontroll!$B$3), AndmeteEsitamiseKP, "")</f>
        <v/>
      </c>
      <c r="O67" s="35" t="str">
        <f>IF(AND($AJ67, AsutuseNimi&lt;&gt;Kontroll!$O$3), AsutuseNimi, "")</f>
        <v/>
      </c>
      <c r="P67" s="35" t="str">
        <f>IF(AND($AJ67, AsutuseAadress&lt;&gt;Kontroll!$P$3), AsutuseAadress, "")</f>
        <v/>
      </c>
      <c r="Q67" s="36" t="str">
        <f>IF(AND($AJ67, AsutuseRyhm&lt;&gt;Kontroll!$Q$3), AsutuseRyhm, "")</f>
        <v/>
      </c>
      <c r="S67" s="38" t="str">
        <f>IF(AND($AJ67, IsolatsiooniAlgus&lt;&gt;Kontroll!$T$3), IsolatsiooniAlgus, "")</f>
        <v/>
      </c>
      <c r="T67" s="38" t="str">
        <f>IF(AND($AJ67, IsolatsiooniAlgus&lt;&gt;Kontroll!$T$3), IsolatsiooniAlgus, "")</f>
        <v/>
      </c>
      <c r="U67" s="39" t="str">
        <f>IF(AND($AJ67, IsolatsiooniLopp&lt;&gt;Kontroll!$U$3), IsolatsiooniLopp, "")</f>
        <v/>
      </c>
      <c r="V67" s="40" t="str">
        <f>IF(AND($AJ67, SeotudHaigeEesnimi&lt;&gt;Kontroll!$V$3), SeotudHaigeEesnimi, "")</f>
        <v/>
      </c>
      <c r="W67" s="36" t="str">
        <f>IF(AND($AJ67, SeotudHaigePerenimi&lt;&gt;Kontroll!$W$3), SeotudHaigePerenimi, "")</f>
        <v/>
      </c>
      <c r="X67" s="41" t="str">
        <f>IF(AND($AJ67, SeotudHaigeIsikukood&lt;&gt;Kontroll!$X$3), SeotudHaigeIsikukood, "")</f>
        <v/>
      </c>
      <c r="Z67" s="3" t="str">
        <f>IF(AND($AJ67, AndmeteEsitajaNimi&lt;&gt;Kontroll!$Z$3), AndmeteEsitajaNimi, "")</f>
        <v/>
      </c>
      <c r="AA67" s="3" t="str">
        <f>IF(AND($AJ67, AndmeteEsitajaEpost&lt;&gt;Kontroll!$AA$3), AndmeteEsitajaEpost, "")</f>
        <v/>
      </c>
      <c r="AB67" s="3" t="str">
        <f>IF(AND($AJ67, AndmeteEsitajaTelefon&lt;&gt;Kontroll!$AB$3), AndmeteEsitajaTelefon, "")</f>
        <v/>
      </c>
      <c r="AC67" s="3" t="str">
        <f>IF(AND($AJ67, TerviseametiRegioon&lt;&gt;Kontroll!$AC$3), TerviseametiRegioon, "")</f>
        <v/>
      </c>
      <c r="AD67" s="3" t="str">
        <f>IF(AND($AJ67, TerviseametiInspektor&lt;&gt;Kontroll!$AD$3), TerviseametiInspektor, "")</f>
        <v/>
      </c>
      <c r="AE67" s="3" t="str">
        <f>IF(AND($AJ67, TerviseametiInspektoriIsikukood&lt;&gt;Kontroll!$AE$3), TerviseametiInspektoriIsikukood, "")</f>
        <v/>
      </c>
      <c r="AF67" s="3" t="str">
        <f>IF(AND($AJ67, TerviseametiInspektoriEpost&lt;&gt;Kontroll!$AF$3), TerviseametiInspektoriEpost, "")</f>
        <v/>
      </c>
      <c r="AI67" s="6" t="b">
        <f>IFERROR(SUMPRODUCT(--($B67:$X67&lt;&gt;""))&lt;&gt;SUMPRODUCT(--(Kontroll!$B$2:$X$2&lt;&gt;"")),TRUE)</f>
        <v>0</v>
      </c>
      <c r="AJ67" s="6" t="b">
        <f>IFERROR(SUMPRODUCT(--($C67:$N67&lt;&gt;""))&lt;&gt;SUMPRODUCT(--(Kontroll!$C$2:$N$2&lt;&gt;"")),TRUE)</f>
        <v>0</v>
      </c>
      <c r="AK67" s="6" t="b">
        <f t="shared" ref="AK67:AK130" si="9">IFERROR(AND(AI67,OR(SUMPRODUCT(--($J67:$N67&lt;&gt;""))&lt;&gt;0,AND($I67&lt;&gt;"Lähikontaktne",$I67&lt;&gt;""))),FALSE)</f>
        <v>0</v>
      </c>
      <c r="AL67" s="6" t="str">
        <f t="shared" ref="AL67:AL130" si="10">IFERROR(IF(AND(T67&lt;&gt;"",U67&lt;&gt;"",U67&lt;=T67),"Isolatsiooni kp viga",""),"Isolatsiooni kp viga")</f>
        <v/>
      </c>
      <c r="AM67" s="6" t="str">
        <f t="shared" ref="AM67:AM130" si="11">IF(AI67, IFERROR(AND(B67&lt;&gt;"", C67&lt;&gt;"", D67&lt;&gt;"", OR(F67&lt;&gt;"", M67&lt;&gt;""), I67&lt;&gt;"", T67&lt;&gt;"", U67&lt;&gt;""),FALSE), "")</f>
        <v/>
      </c>
      <c r="AN67" s="6" t="str">
        <f t="shared" ref="AN67:AN130" si="12">IF(AI67, IFERROR(AND(AM67, E67&lt;&gt;"", O67&lt;&gt;"", V67&lt;&gt;"", W67&lt;&gt;"", X67&lt;&gt;""),FALSE), "")</f>
        <v/>
      </c>
    </row>
    <row r="68" spans="1:40" x14ac:dyDescent="0.35">
      <c r="A68" s="2" t="str">
        <f t="shared" si="8"/>
        <v/>
      </c>
      <c r="B68" s="29" t="str">
        <f>IF(AND($AJ68, AndmeteEsitamiseKP&lt;&gt;Kontroll!$B$3), AndmeteEsitamiseKP, "")</f>
        <v/>
      </c>
      <c r="O68" s="35" t="str">
        <f>IF(AND($AJ68, AsutuseNimi&lt;&gt;Kontroll!$O$3), AsutuseNimi, "")</f>
        <v/>
      </c>
      <c r="P68" s="35" t="str">
        <f>IF(AND($AJ68, AsutuseAadress&lt;&gt;Kontroll!$P$3), AsutuseAadress, "")</f>
        <v/>
      </c>
      <c r="Q68" s="36" t="str">
        <f>IF(AND($AJ68, AsutuseRyhm&lt;&gt;Kontroll!$Q$3), AsutuseRyhm, "")</f>
        <v/>
      </c>
      <c r="S68" s="38" t="str">
        <f>IF(AND($AJ68, IsolatsiooniAlgus&lt;&gt;Kontroll!$T$3), IsolatsiooniAlgus, "")</f>
        <v/>
      </c>
      <c r="T68" s="38" t="str">
        <f>IF(AND($AJ68, IsolatsiooniAlgus&lt;&gt;Kontroll!$T$3), IsolatsiooniAlgus, "")</f>
        <v/>
      </c>
      <c r="U68" s="39" t="str">
        <f>IF(AND($AJ68, IsolatsiooniLopp&lt;&gt;Kontroll!$U$3), IsolatsiooniLopp, "")</f>
        <v/>
      </c>
      <c r="V68" s="40" t="str">
        <f>IF(AND($AJ68, SeotudHaigeEesnimi&lt;&gt;Kontroll!$V$3), SeotudHaigeEesnimi, "")</f>
        <v/>
      </c>
      <c r="W68" s="36" t="str">
        <f>IF(AND($AJ68, SeotudHaigePerenimi&lt;&gt;Kontroll!$W$3), SeotudHaigePerenimi, "")</f>
        <v/>
      </c>
      <c r="X68" s="41" t="str">
        <f>IF(AND($AJ68, SeotudHaigeIsikukood&lt;&gt;Kontroll!$X$3), SeotudHaigeIsikukood, "")</f>
        <v/>
      </c>
      <c r="Z68" s="3" t="str">
        <f>IF(AND($AJ68, AndmeteEsitajaNimi&lt;&gt;Kontroll!$Z$3), AndmeteEsitajaNimi, "")</f>
        <v/>
      </c>
      <c r="AA68" s="3" t="str">
        <f>IF(AND($AJ68, AndmeteEsitajaEpost&lt;&gt;Kontroll!$AA$3), AndmeteEsitajaEpost, "")</f>
        <v/>
      </c>
      <c r="AB68" s="3" t="str">
        <f>IF(AND($AJ68, AndmeteEsitajaTelefon&lt;&gt;Kontroll!$AB$3), AndmeteEsitajaTelefon, "")</f>
        <v/>
      </c>
      <c r="AC68" s="3" t="str">
        <f>IF(AND($AJ68, TerviseametiRegioon&lt;&gt;Kontroll!$AC$3), TerviseametiRegioon, "")</f>
        <v/>
      </c>
      <c r="AD68" s="3" t="str">
        <f>IF(AND($AJ68, TerviseametiInspektor&lt;&gt;Kontroll!$AD$3), TerviseametiInspektor, "")</f>
        <v/>
      </c>
      <c r="AE68" s="3" t="str">
        <f>IF(AND($AJ68, TerviseametiInspektoriIsikukood&lt;&gt;Kontroll!$AE$3), TerviseametiInspektoriIsikukood, "")</f>
        <v/>
      </c>
      <c r="AF68" s="3" t="str">
        <f>IF(AND($AJ68, TerviseametiInspektoriEpost&lt;&gt;Kontroll!$AF$3), TerviseametiInspektoriEpost, "")</f>
        <v/>
      </c>
      <c r="AI68" s="6" t="b">
        <f>IFERROR(SUMPRODUCT(--($B68:$X68&lt;&gt;""))&lt;&gt;SUMPRODUCT(--(Kontroll!$B$2:$X$2&lt;&gt;"")),TRUE)</f>
        <v>0</v>
      </c>
      <c r="AJ68" s="6" t="b">
        <f>IFERROR(SUMPRODUCT(--($C68:$N68&lt;&gt;""))&lt;&gt;SUMPRODUCT(--(Kontroll!$C$2:$N$2&lt;&gt;"")),TRUE)</f>
        <v>0</v>
      </c>
      <c r="AK68" s="6" t="b">
        <f t="shared" si="9"/>
        <v>0</v>
      </c>
      <c r="AL68" s="6" t="str">
        <f t="shared" si="10"/>
        <v/>
      </c>
      <c r="AM68" s="6" t="str">
        <f t="shared" si="11"/>
        <v/>
      </c>
      <c r="AN68" s="6" t="str">
        <f t="shared" si="12"/>
        <v/>
      </c>
    </row>
    <row r="69" spans="1:40" x14ac:dyDescent="0.35">
      <c r="A69" s="2" t="str">
        <f t="shared" si="8"/>
        <v/>
      </c>
      <c r="B69" s="29" t="str">
        <f>IF(AND($AJ69, AndmeteEsitamiseKP&lt;&gt;Kontroll!$B$3), AndmeteEsitamiseKP, "")</f>
        <v/>
      </c>
      <c r="O69" s="35" t="str">
        <f>IF(AND($AJ69, AsutuseNimi&lt;&gt;Kontroll!$O$3), AsutuseNimi, "")</f>
        <v/>
      </c>
      <c r="P69" s="35" t="str">
        <f>IF(AND($AJ69, AsutuseAadress&lt;&gt;Kontroll!$P$3), AsutuseAadress, "")</f>
        <v/>
      </c>
      <c r="Q69" s="36" t="str">
        <f>IF(AND($AJ69, AsutuseRyhm&lt;&gt;Kontroll!$Q$3), AsutuseRyhm, "")</f>
        <v/>
      </c>
      <c r="S69" s="38" t="str">
        <f>IF(AND($AJ69, IsolatsiooniAlgus&lt;&gt;Kontroll!$T$3), IsolatsiooniAlgus, "")</f>
        <v/>
      </c>
      <c r="T69" s="38" t="str">
        <f>IF(AND($AJ69, IsolatsiooniAlgus&lt;&gt;Kontroll!$T$3), IsolatsiooniAlgus, "")</f>
        <v/>
      </c>
      <c r="U69" s="39" t="str">
        <f>IF(AND($AJ69, IsolatsiooniLopp&lt;&gt;Kontroll!$U$3), IsolatsiooniLopp, "")</f>
        <v/>
      </c>
      <c r="V69" s="40" t="str">
        <f>IF(AND($AJ69, SeotudHaigeEesnimi&lt;&gt;Kontroll!$V$3), SeotudHaigeEesnimi, "")</f>
        <v/>
      </c>
      <c r="W69" s="36" t="str">
        <f>IF(AND($AJ69, SeotudHaigePerenimi&lt;&gt;Kontroll!$W$3), SeotudHaigePerenimi, "")</f>
        <v/>
      </c>
      <c r="X69" s="41" t="str">
        <f>IF(AND($AJ69, SeotudHaigeIsikukood&lt;&gt;Kontroll!$X$3), SeotudHaigeIsikukood, "")</f>
        <v/>
      </c>
      <c r="Z69" s="3" t="str">
        <f>IF(AND($AJ69, AndmeteEsitajaNimi&lt;&gt;Kontroll!$Z$3), AndmeteEsitajaNimi, "")</f>
        <v/>
      </c>
      <c r="AA69" s="3" t="str">
        <f>IF(AND($AJ69, AndmeteEsitajaEpost&lt;&gt;Kontroll!$AA$3), AndmeteEsitajaEpost, "")</f>
        <v/>
      </c>
      <c r="AB69" s="3" t="str">
        <f>IF(AND($AJ69, AndmeteEsitajaTelefon&lt;&gt;Kontroll!$AB$3), AndmeteEsitajaTelefon, "")</f>
        <v/>
      </c>
      <c r="AC69" s="3" t="str">
        <f>IF(AND($AJ69, TerviseametiRegioon&lt;&gt;Kontroll!$AC$3), TerviseametiRegioon, "")</f>
        <v/>
      </c>
      <c r="AD69" s="3" t="str">
        <f>IF(AND($AJ69, TerviseametiInspektor&lt;&gt;Kontroll!$AD$3), TerviseametiInspektor, "")</f>
        <v/>
      </c>
      <c r="AE69" s="3" t="str">
        <f>IF(AND($AJ69, TerviseametiInspektoriIsikukood&lt;&gt;Kontroll!$AE$3), TerviseametiInspektoriIsikukood, "")</f>
        <v/>
      </c>
      <c r="AF69" s="3" t="str">
        <f>IF(AND($AJ69, TerviseametiInspektoriEpost&lt;&gt;Kontroll!$AF$3), TerviseametiInspektoriEpost, "")</f>
        <v/>
      </c>
      <c r="AI69" s="6" t="b">
        <f>IFERROR(SUMPRODUCT(--($B69:$X69&lt;&gt;""))&lt;&gt;SUMPRODUCT(--(Kontroll!$B$2:$X$2&lt;&gt;"")),TRUE)</f>
        <v>0</v>
      </c>
      <c r="AJ69" s="6" t="b">
        <f>IFERROR(SUMPRODUCT(--($C69:$N69&lt;&gt;""))&lt;&gt;SUMPRODUCT(--(Kontroll!$C$2:$N$2&lt;&gt;"")),TRUE)</f>
        <v>0</v>
      </c>
      <c r="AK69" s="6" t="b">
        <f t="shared" si="9"/>
        <v>0</v>
      </c>
      <c r="AL69" s="6" t="str">
        <f t="shared" si="10"/>
        <v/>
      </c>
      <c r="AM69" s="6" t="str">
        <f t="shared" si="11"/>
        <v/>
      </c>
      <c r="AN69" s="6" t="str">
        <f t="shared" si="12"/>
        <v/>
      </c>
    </row>
    <row r="70" spans="1:40" x14ac:dyDescent="0.35">
      <c r="A70" s="2" t="str">
        <f t="shared" si="8"/>
        <v/>
      </c>
      <c r="B70" s="29" t="str">
        <f>IF(AND($AJ70, AndmeteEsitamiseKP&lt;&gt;Kontroll!$B$3), AndmeteEsitamiseKP, "")</f>
        <v/>
      </c>
      <c r="O70" s="35" t="str">
        <f>IF(AND($AJ70, AsutuseNimi&lt;&gt;Kontroll!$O$3), AsutuseNimi, "")</f>
        <v/>
      </c>
      <c r="P70" s="35" t="str">
        <f>IF(AND($AJ70, AsutuseAadress&lt;&gt;Kontroll!$P$3), AsutuseAadress, "")</f>
        <v/>
      </c>
      <c r="Q70" s="36" t="str">
        <f>IF(AND($AJ70, AsutuseRyhm&lt;&gt;Kontroll!$Q$3), AsutuseRyhm, "")</f>
        <v/>
      </c>
      <c r="S70" s="38" t="str">
        <f>IF(AND($AJ70, IsolatsiooniAlgus&lt;&gt;Kontroll!$T$3), IsolatsiooniAlgus, "")</f>
        <v/>
      </c>
      <c r="T70" s="38" t="str">
        <f>IF(AND($AJ70, IsolatsiooniAlgus&lt;&gt;Kontroll!$T$3), IsolatsiooniAlgus, "")</f>
        <v/>
      </c>
      <c r="U70" s="39" t="str">
        <f>IF(AND($AJ70, IsolatsiooniLopp&lt;&gt;Kontroll!$U$3), IsolatsiooniLopp, "")</f>
        <v/>
      </c>
      <c r="V70" s="40" t="str">
        <f>IF(AND($AJ70, SeotudHaigeEesnimi&lt;&gt;Kontroll!$V$3), SeotudHaigeEesnimi, "")</f>
        <v/>
      </c>
      <c r="W70" s="36" t="str">
        <f>IF(AND($AJ70, SeotudHaigePerenimi&lt;&gt;Kontroll!$W$3), SeotudHaigePerenimi, "")</f>
        <v/>
      </c>
      <c r="X70" s="41" t="str">
        <f>IF(AND($AJ70, SeotudHaigeIsikukood&lt;&gt;Kontroll!$X$3), SeotudHaigeIsikukood, "")</f>
        <v/>
      </c>
      <c r="Z70" s="3" t="str">
        <f>IF(AND($AJ70, AndmeteEsitajaNimi&lt;&gt;Kontroll!$Z$3), AndmeteEsitajaNimi, "")</f>
        <v/>
      </c>
      <c r="AA70" s="3" t="str">
        <f>IF(AND($AJ70, AndmeteEsitajaEpost&lt;&gt;Kontroll!$AA$3), AndmeteEsitajaEpost, "")</f>
        <v/>
      </c>
      <c r="AB70" s="3" t="str">
        <f>IF(AND($AJ70, AndmeteEsitajaTelefon&lt;&gt;Kontroll!$AB$3), AndmeteEsitajaTelefon, "")</f>
        <v/>
      </c>
      <c r="AC70" s="3" t="str">
        <f>IF(AND($AJ70, TerviseametiRegioon&lt;&gt;Kontroll!$AC$3), TerviseametiRegioon, "")</f>
        <v/>
      </c>
      <c r="AD70" s="3" t="str">
        <f>IF(AND($AJ70, TerviseametiInspektor&lt;&gt;Kontroll!$AD$3), TerviseametiInspektor, "")</f>
        <v/>
      </c>
      <c r="AE70" s="3" t="str">
        <f>IF(AND($AJ70, TerviseametiInspektoriIsikukood&lt;&gt;Kontroll!$AE$3), TerviseametiInspektoriIsikukood, "")</f>
        <v/>
      </c>
      <c r="AF70" s="3" t="str">
        <f>IF(AND($AJ70, TerviseametiInspektoriEpost&lt;&gt;Kontroll!$AF$3), TerviseametiInspektoriEpost, "")</f>
        <v/>
      </c>
      <c r="AI70" s="6" t="b">
        <f>IFERROR(SUMPRODUCT(--($B70:$X70&lt;&gt;""))&lt;&gt;SUMPRODUCT(--(Kontroll!$B$2:$X$2&lt;&gt;"")),TRUE)</f>
        <v>0</v>
      </c>
      <c r="AJ70" s="6" t="b">
        <f>IFERROR(SUMPRODUCT(--($C70:$N70&lt;&gt;""))&lt;&gt;SUMPRODUCT(--(Kontroll!$C$2:$N$2&lt;&gt;"")),TRUE)</f>
        <v>0</v>
      </c>
      <c r="AK70" s="6" t="b">
        <f t="shared" si="9"/>
        <v>0</v>
      </c>
      <c r="AL70" s="6" t="str">
        <f t="shared" si="10"/>
        <v/>
      </c>
      <c r="AM70" s="6" t="str">
        <f t="shared" si="11"/>
        <v/>
      </c>
      <c r="AN70" s="6" t="str">
        <f t="shared" si="12"/>
        <v/>
      </c>
    </row>
    <row r="71" spans="1:40" x14ac:dyDescent="0.35">
      <c r="A71" s="2" t="str">
        <f t="shared" si="8"/>
        <v/>
      </c>
      <c r="B71" s="29" t="str">
        <f>IF(AND($AJ71, AndmeteEsitamiseKP&lt;&gt;Kontroll!$B$3), AndmeteEsitamiseKP, "")</f>
        <v/>
      </c>
      <c r="O71" s="35" t="str">
        <f>IF(AND($AJ71, AsutuseNimi&lt;&gt;Kontroll!$O$3), AsutuseNimi, "")</f>
        <v/>
      </c>
      <c r="P71" s="35" t="str">
        <f>IF(AND($AJ71, AsutuseAadress&lt;&gt;Kontroll!$P$3), AsutuseAadress, "")</f>
        <v/>
      </c>
      <c r="Q71" s="36" t="str">
        <f>IF(AND($AJ71, AsutuseRyhm&lt;&gt;Kontroll!$Q$3), AsutuseRyhm, "")</f>
        <v/>
      </c>
      <c r="S71" s="38" t="str">
        <f>IF(AND($AJ71, IsolatsiooniAlgus&lt;&gt;Kontroll!$T$3), IsolatsiooniAlgus, "")</f>
        <v/>
      </c>
      <c r="T71" s="38" t="str">
        <f>IF(AND($AJ71, IsolatsiooniAlgus&lt;&gt;Kontroll!$T$3), IsolatsiooniAlgus, "")</f>
        <v/>
      </c>
      <c r="U71" s="39" t="str">
        <f>IF(AND($AJ71, IsolatsiooniLopp&lt;&gt;Kontroll!$U$3), IsolatsiooniLopp, "")</f>
        <v/>
      </c>
      <c r="V71" s="40" t="str">
        <f>IF(AND($AJ71, SeotudHaigeEesnimi&lt;&gt;Kontroll!$V$3), SeotudHaigeEesnimi, "")</f>
        <v/>
      </c>
      <c r="W71" s="36" t="str">
        <f>IF(AND($AJ71, SeotudHaigePerenimi&lt;&gt;Kontroll!$W$3), SeotudHaigePerenimi, "")</f>
        <v/>
      </c>
      <c r="X71" s="41" t="str">
        <f>IF(AND($AJ71, SeotudHaigeIsikukood&lt;&gt;Kontroll!$X$3), SeotudHaigeIsikukood, "")</f>
        <v/>
      </c>
      <c r="Z71" s="3" t="str">
        <f>IF(AND($AJ71, AndmeteEsitajaNimi&lt;&gt;Kontroll!$Z$3), AndmeteEsitajaNimi, "")</f>
        <v/>
      </c>
      <c r="AA71" s="3" t="str">
        <f>IF(AND($AJ71, AndmeteEsitajaEpost&lt;&gt;Kontroll!$AA$3), AndmeteEsitajaEpost, "")</f>
        <v/>
      </c>
      <c r="AB71" s="3" t="str">
        <f>IF(AND($AJ71, AndmeteEsitajaTelefon&lt;&gt;Kontroll!$AB$3), AndmeteEsitajaTelefon, "")</f>
        <v/>
      </c>
      <c r="AC71" s="3" t="str">
        <f>IF(AND($AJ71, TerviseametiRegioon&lt;&gt;Kontroll!$AC$3), TerviseametiRegioon, "")</f>
        <v/>
      </c>
      <c r="AD71" s="3" t="str">
        <f>IF(AND($AJ71, TerviseametiInspektor&lt;&gt;Kontroll!$AD$3), TerviseametiInspektor, "")</f>
        <v/>
      </c>
      <c r="AE71" s="3" t="str">
        <f>IF(AND($AJ71, TerviseametiInspektoriIsikukood&lt;&gt;Kontroll!$AE$3), TerviseametiInspektoriIsikukood, "")</f>
        <v/>
      </c>
      <c r="AF71" s="3" t="str">
        <f>IF(AND($AJ71, TerviseametiInspektoriEpost&lt;&gt;Kontroll!$AF$3), TerviseametiInspektoriEpost, "")</f>
        <v/>
      </c>
      <c r="AI71" s="6" t="b">
        <f>IFERROR(SUMPRODUCT(--($B71:$X71&lt;&gt;""))&lt;&gt;SUMPRODUCT(--(Kontroll!$B$2:$X$2&lt;&gt;"")),TRUE)</f>
        <v>0</v>
      </c>
      <c r="AJ71" s="6" t="b">
        <f>IFERROR(SUMPRODUCT(--($C71:$N71&lt;&gt;""))&lt;&gt;SUMPRODUCT(--(Kontroll!$C$2:$N$2&lt;&gt;"")),TRUE)</f>
        <v>0</v>
      </c>
      <c r="AK71" s="6" t="b">
        <f t="shared" si="9"/>
        <v>0</v>
      </c>
      <c r="AL71" s="6" t="str">
        <f t="shared" si="10"/>
        <v/>
      </c>
      <c r="AM71" s="6" t="str">
        <f t="shared" si="11"/>
        <v/>
      </c>
      <c r="AN71" s="6" t="str">
        <f t="shared" si="12"/>
        <v/>
      </c>
    </row>
    <row r="72" spans="1:40" x14ac:dyDescent="0.35">
      <c r="A72" s="2" t="str">
        <f t="shared" si="8"/>
        <v/>
      </c>
      <c r="B72" s="29" t="str">
        <f>IF(AND($AJ72, AndmeteEsitamiseKP&lt;&gt;Kontroll!$B$3), AndmeteEsitamiseKP, "")</f>
        <v/>
      </c>
      <c r="O72" s="35" t="str">
        <f>IF(AND($AJ72, AsutuseNimi&lt;&gt;Kontroll!$O$3), AsutuseNimi, "")</f>
        <v/>
      </c>
      <c r="P72" s="35" t="str">
        <f>IF(AND($AJ72, AsutuseAadress&lt;&gt;Kontroll!$P$3), AsutuseAadress, "")</f>
        <v/>
      </c>
      <c r="Q72" s="36" t="str">
        <f>IF(AND($AJ72, AsutuseRyhm&lt;&gt;Kontroll!$Q$3), AsutuseRyhm, "")</f>
        <v/>
      </c>
      <c r="S72" s="38" t="str">
        <f>IF(AND($AJ72, IsolatsiooniAlgus&lt;&gt;Kontroll!$T$3), IsolatsiooniAlgus, "")</f>
        <v/>
      </c>
      <c r="T72" s="38" t="str">
        <f>IF(AND($AJ72, IsolatsiooniAlgus&lt;&gt;Kontroll!$T$3), IsolatsiooniAlgus, "")</f>
        <v/>
      </c>
      <c r="U72" s="39" t="str">
        <f>IF(AND($AJ72, IsolatsiooniLopp&lt;&gt;Kontroll!$U$3), IsolatsiooniLopp, "")</f>
        <v/>
      </c>
      <c r="V72" s="40" t="str">
        <f>IF(AND($AJ72, SeotudHaigeEesnimi&lt;&gt;Kontroll!$V$3), SeotudHaigeEesnimi, "")</f>
        <v/>
      </c>
      <c r="W72" s="36" t="str">
        <f>IF(AND($AJ72, SeotudHaigePerenimi&lt;&gt;Kontroll!$W$3), SeotudHaigePerenimi, "")</f>
        <v/>
      </c>
      <c r="X72" s="41" t="str">
        <f>IF(AND($AJ72, SeotudHaigeIsikukood&lt;&gt;Kontroll!$X$3), SeotudHaigeIsikukood, "")</f>
        <v/>
      </c>
      <c r="Z72" s="3" t="str">
        <f>IF(AND($AJ72, AndmeteEsitajaNimi&lt;&gt;Kontroll!$Z$3), AndmeteEsitajaNimi, "")</f>
        <v/>
      </c>
      <c r="AA72" s="3" t="str">
        <f>IF(AND($AJ72, AndmeteEsitajaEpost&lt;&gt;Kontroll!$AA$3), AndmeteEsitajaEpost, "")</f>
        <v/>
      </c>
      <c r="AB72" s="3" t="str">
        <f>IF(AND($AJ72, AndmeteEsitajaTelefon&lt;&gt;Kontroll!$AB$3), AndmeteEsitajaTelefon, "")</f>
        <v/>
      </c>
      <c r="AC72" s="3" t="str">
        <f>IF(AND($AJ72, TerviseametiRegioon&lt;&gt;Kontroll!$AC$3), TerviseametiRegioon, "")</f>
        <v/>
      </c>
      <c r="AD72" s="3" t="str">
        <f>IF(AND($AJ72, TerviseametiInspektor&lt;&gt;Kontroll!$AD$3), TerviseametiInspektor, "")</f>
        <v/>
      </c>
      <c r="AE72" s="3" t="str">
        <f>IF(AND($AJ72, TerviseametiInspektoriIsikukood&lt;&gt;Kontroll!$AE$3), TerviseametiInspektoriIsikukood, "")</f>
        <v/>
      </c>
      <c r="AF72" s="3" t="str">
        <f>IF(AND($AJ72, TerviseametiInspektoriEpost&lt;&gt;Kontroll!$AF$3), TerviseametiInspektoriEpost, "")</f>
        <v/>
      </c>
      <c r="AI72" s="6" t="b">
        <f>IFERROR(SUMPRODUCT(--($B72:$X72&lt;&gt;""))&lt;&gt;SUMPRODUCT(--(Kontroll!$B$2:$X$2&lt;&gt;"")),TRUE)</f>
        <v>0</v>
      </c>
      <c r="AJ72" s="6" t="b">
        <f>IFERROR(SUMPRODUCT(--($C72:$N72&lt;&gt;""))&lt;&gt;SUMPRODUCT(--(Kontroll!$C$2:$N$2&lt;&gt;"")),TRUE)</f>
        <v>0</v>
      </c>
      <c r="AK72" s="6" t="b">
        <f t="shared" si="9"/>
        <v>0</v>
      </c>
      <c r="AL72" s="6" t="str">
        <f t="shared" si="10"/>
        <v/>
      </c>
      <c r="AM72" s="6" t="str">
        <f t="shared" si="11"/>
        <v/>
      </c>
      <c r="AN72" s="6" t="str">
        <f t="shared" si="12"/>
        <v/>
      </c>
    </row>
    <row r="73" spans="1:40" x14ac:dyDescent="0.35">
      <c r="A73" s="2" t="str">
        <f t="shared" si="8"/>
        <v/>
      </c>
      <c r="B73" s="29" t="str">
        <f>IF(AND($AJ73, AndmeteEsitamiseKP&lt;&gt;Kontroll!$B$3), AndmeteEsitamiseKP, "")</f>
        <v/>
      </c>
      <c r="O73" s="35" t="str">
        <f>IF(AND($AJ73, AsutuseNimi&lt;&gt;Kontroll!$O$3), AsutuseNimi, "")</f>
        <v/>
      </c>
      <c r="P73" s="35" t="str">
        <f>IF(AND($AJ73, AsutuseAadress&lt;&gt;Kontroll!$P$3), AsutuseAadress, "")</f>
        <v/>
      </c>
      <c r="Q73" s="36" t="str">
        <f>IF(AND($AJ73, AsutuseRyhm&lt;&gt;Kontroll!$Q$3), AsutuseRyhm, "")</f>
        <v/>
      </c>
      <c r="S73" s="38" t="str">
        <f>IF(AND($AJ73, IsolatsiooniAlgus&lt;&gt;Kontroll!$T$3), IsolatsiooniAlgus, "")</f>
        <v/>
      </c>
      <c r="T73" s="38" t="str">
        <f>IF(AND($AJ73, IsolatsiooniAlgus&lt;&gt;Kontroll!$T$3), IsolatsiooniAlgus, "")</f>
        <v/>
      </c>
      <c r="U73" s="39" t="str">
        <f>IF(AND($AJ73, IsolatsiooniLopp&lt;&gt;Kontroll!$U$3), IsolatsiooniLopp, "")</f>
        <v/>
      </c>
      <c r="V73" s="40" t="str">
        <f>IF(AND($AJ73, SeotudHaigeEesnimi&lt;&gt;Kontroll!$V$3), SeotudHaigeEesnimi, "")</f>
        <v/>
      </c>
      <c r="W73" s="36" t="str">
        <f>IF(AND($AJ73, SeotudHaigePerenimi&lt;&gt;Kontroll!$W$3), SeotudHaigePerenimi, "")</f>
        <v/>
      </c>
      <c r="X73" s="41" t="str">
        <f>IF(AND($AJ73, SeotudHaigeIsikukood&lt;&gt;Kontroll!$X$3), SeotudHaigeIsikukood, "")</f>
        <v/>
      </c>
      <c r="Z73" s="3" t="str">
        <f>IF(AND($AJ73, AndmeteEsitajaNimi&lt;&gt;Kontroll!$Z$3), AndmeteEsitajaNimi, "")</f>
        <v/>
      </c>
      <c r="AA73" s="3" t="str">
        <f>IF(AND($AJ73, AndmeteEsitajaEpost&lt;&gt;Kontroll!$AA$3), AndmeteEsitajaEpost, "")</f>
        <v/>
      </c>
      <c r="AB73" s="3" t="str">
        <f>IF(AND($AJ73, AndmeteEsitajaTelefon&lt;&gt;Kontroll!$AB$3), AndmeteEsitajaTelefon, "")</f>
        <v/>
      </c>
      <c r="AC73" s="3" t="str">
        <f>IF(AND($AJ73, TerviseametiRegioon&lt;&gt;Kontroll!$AC$3), TerviseametiRegioon, "")</f>
        <v/>
      </c>
      <c r="AD73" s="3" t="str">
        <f>IF(AND($AJ73, TerviseametiInspektor&lt;&gt;Kontroll!$AD$3), TerviseametiInspektor, "")</f>
        <v/>
      </c>
      <c r="AE73" s="3" t="str">
        <f>IF(AND($AJ73, TerviseametiInspektoriIsikukood&lt;&gt;Kontroll!$AE$3), TerviseametiInspektoriIsikukood, "")</f>
        <v/>
      </c>
      <c r="AF73" s="3" t="str">
        <f>IF(AND($AJ73, TerviseametiInspektoriEpost&lt;&gt;Kontroll!$AF$3), TerviseametiInspektoriEpost, "")</f>
        <v/>
      </c>
      <c r="AI73" s="6" t="b">
        <f>IFERROR(SUMPRODUCT(--($B73:$X73&lt;&gt;""))&lt;&gt;SUMPRODUCT(--(Kontroll!$B$2:$X$2&lt;&gt;"")),TRUE)</f>
        <v>0</v>
      </c>
      <c r="AJ73" s="6" t="b">
        <f>IFERROR(SUMPRODUCT(--($C73:$N73&lt;&gt;""))&lt;&gt;SUMPRODUCT(--(Kontroll!$C$2:$N$2&lt;&gt;"")),TRUE)</f>
        <v>0</v>
      </c>
      <c r="AK73" s="6" t="b">
        <f t="shared" si="9"/>
        <v>0</v>
      </c>
      <c r="AL73" s="6" t="str">
        <f t="shared" si="10"/>
        <v/>
      </c>
      <c r="AM73" s="6" t="str">
        <f t="shared" si="11"/>
        <v/>
      </c>
      <c r="AN73" s="6" t="str">
        <f t="shared" si="12"/>
        <v/>
      </c>
    </row>
    <row r="74" spans="1:40" x14ac:dyDescent="0.35">
      <c r="A74" s="2" t="str">
        <f t="shared" si="8"/>
        <v/>
      </c>
      <c r="B74" s="29" t="str">
        <f>IF(AND($AJ74, AndmeteEsitamiseKP&lt;&gt;Kontroll!$B$3), AndmeteEsitamiseKP, "")</f>
        <v/>
      </c>
      <c r="O74" s="35" t="str">
        <f>IF(AND($AJ74, AsutuseNimi&lt;&gt;Kontroll!$O$3), AsutuseNimi, "")</f>
        <v/>
      </c>
      <c r="P74" s="35" t="str">
        <f>IF(AND($AJ74, AsutuseAadress&lt;&gt;Kontroll!$P$3), AsutuseAadress, "")</f>
        <v/>
      </c>
      <c r="Q74" s="36" t="str">
        <f>IF(AND($AJ74, AsutuseRyhm&lt;&gt;Kontroll!$Q$3), AsutuseRyhm, "")</f>
        <v/>
      </c>
      <c r="S74" s="38" t="str">
        <f>IF(AND($AJ74, IsolatsiooniAlgus&lt;&gt;Kontroll!$T$3), IsolatsiooniAlgus, "")</f>
        <v/>
      </c>
      <c r="T74" s="38" t="str">
        <f>IF(AND($AJ74, IsolatsiooniAlgus&lt;&gt;Kontroll!$T$3), IsolatsiooniAlgus, "")</f>
        <v/>
      </c>
      <c r="U74" s="39" t="str">
        <f>IF(AND($AJ74, IsolatsiooniLopp&lt;&gt;Kontroll!$U$3), IsolatsiooniLopp, "")</f>
        <v/>
      </c>
      <c r="V74" s="40" t="str">
        <f>IF(AND($AJ74, SeotudHaigeEesnimi&lt;&gt;Kontroll!$V$3), SeotudHaigeEesnimi, "")</f>
        <v/>
      </c>
      <c r="W74" s="36" t="str">
        <f>IF(AND($AJ74, SeotudHaigePerenimi&lt;&gt;Kontroll!$W$3), SeotudHaigePerenimi, "")</f>
        <v/>
      </c>
      <c r="X74" s="41" t="str">
        <f>IF(AND($AJ74, SeotudHaigeIsikukood&lt;&gt;Kontroll!$X$3), SeotudHaigeIsikukood, "")</f>
        <v/>
      </c>
      <c r="Z74" s="3" t="str">
        <f>IF(AND($AJ74, AndmeteEsitajaNimi&lt;&gt;Kontroll!$Z$3), AndmeteEsitajaNimi, "")</f>
        <v/>
      </c>
      <c r="AA74" s="3" t="str">
        <f>IF(AND($AJ74, AndmeteEsitajaEpost&lt;&gt;Kontroll!$AA$3), AndmeteEsitajaEpost, "")</f>
        <v/>
      </c>
      <c r="AB74" s="3" t="str">
        <f>IF(AND($AJ74, AndmeteEsitajaTelefon&lt;&gt;Kontroll!$AB$3), AndmeteEsitajaTelefon, "")</f>
        <v/>
      </c>
      <c r="AC74" s="3" t="str">
        <f>IF(AND($AJ74, TerviseametiRegioon&lt;&gt;Kontroll!$AC$3), TerviseametiRegioon, "")</f>
        <v/>
      </c>
      <c r="AD74" s="3" t="str">
        <f>IF(AND($AJ74, TerviseametiInspektor&lt;&gt;Kontroll!$AD$3), TerviseametiInspektor, "")</f>
        <v/>
      </c>
      <c r="AE74" s="3" t="str">
        <f>IF(AND($AJ74, TerviseametiInspektoriIsikukood&lt;&gt;Kontroll!$AE$3), TerviseametiInspektoriIsikukood, "")</f>
        <v/>
      </c>
      <c r="AF74" s="3" t="str">
        <f>IF(AND($AJ74, TerviseametiInspektoriEpost&lt;&gt;Kontroll!$AF$3), TerviseametiInspektoriEpost, "")</f>
        <v/>
      </c>
      <c r="AI74" s="6" t="b">
        <f>IFERROR(SUMPRODUCT(--($B74:$X74&lt;&gt;""))&lt;&gt;SUMPRODUCT(--(Kontroll!$B$2:$X$2&lt;&gt;"")),TRUE)</f>
        <v>0</v>
      </c>
      <c r="AJ74" s="6" t="b">
        <f>IFERROR(SUMPRODUCT(--($C74:$N74&lt;&gt;""))&lt;&gt;SUMPRODUCT(--(Kontroll!$C$2:$N$2&lt;&gt;"")),TRUE)</f>
        <v>0</v>
      </c>
      <c r="AK74" s="6" t="b">
        <f t="shared" si="9"/>
        <v>0</v>
      </c>
      <c r="AL74" s="6" t="str">
        <f t="shared" si="10"/>
        <v/>
      </c>
      <c r="AM74" s="6" t="str">
        <f t="shared" si="11"/>
        <v/>
      </c>
      <c r="AN74" s="6" t="str">
        <f t="shared" si="12"/>
        <v/>
      </c>
    </row>
    <row r="75" spans="1:40" x14ac:dyDescent="0.35">
      <c r="A75" s="2" t="str">
        <f t="shared" si="8"/>
        <v/>
      </c>
      <c r="B75" s="29" t="str">
        <f>IF(AND($AJ75, AndmeteEsitamiseKP&lt;&gt;Kontroll!$B$3), AndmeteEsitamiseKP, "")</f>
        <v/>
      </c>
      <c r="O75" s="35" t="str">
        <f>IF(AND($AJ75, AsutuseNimi&lt;&gt;Kontroll!$O$3), AsutuseNimi, "")</f>
        <v/>
      </c>
      <c r="P75" s="35" t="str">
        <f>IF(AND($AJ75, AsutuseAadress&lt;&gt;Kontroll!$P$3), AsutuseAadress, "")</f>
        <v/>
      </c>
      <c r="Q75" s="36" t="str">
        <f>IF(AND($AJ75, AsutuseRyhm&lt;&gt;Kontroll!$Q$3), AsutuseRyhm, "")</f>
        <v/>
      </c>
      <c r="S75" s="38" t="str">
        <f>IF(AND($AJ75, IsolatsiooniAlgus&lt;&gt;Kontroll!$T$3), IsolatsiooniAlgus, "")</f>
        <v/>
      </c>
      <c r="T75" s="38" t="str">
        <f>IF(AND($AJ75, IsolatsiooniAlgus&lt;&gt;Kontroll!$T$3), IsolatsiooniAlgus, "")</f>
        <v/>
      </c>
      <c r="U75" s="39" t="str">
        <f>IF(AND($AJ75, IsolatsiooniLopp&lt;&gt;Kontroll!$U$3), IsolatsiooniLopp, "")</f>
        <v/>
      </c>
      <c r="V75" s="40" t="str">
        <f>IF(AND($AJ75, SeotudHaigeEesnimi&lt;&gt;Kontroll!$V$3), SeotudHaigeEesnimi, "")</f>
        <v/>
      </c>
      <c r="W75" s="36" t="str">
        <f>IF(AND($AJ75, SeotudHaigePerenimi&lt;&gt;Kontroll!$W$3), SeotudHaigePerenimi, "")</f>
        <v/>
      </c>
      <c r="X75" s="41" t="str">
        <f>IF(AND($AJ75, SeotudHaigeIsikukood&lt;&gt;Kontroll!$X$3), SeotudHaigeIsikukood, "")</f>
        <v/>
      </c>
      <c r="Z75" s="3" t="str">
        <f>IF(AND($AJ75, AndmeteEsitajaNimi&lt;&gt;Kontroll!$Z$3), AndmeteEsitajaNimi, "")</f>
        <v/>
      </c>
      <c r="AA75" s="3" t="str">
        <f>IF(AND($AJ75, AndmeteEsitajaEpost&lt;&gt;Kontroll!$AA$3), AndmeteEsitajaEpost, "")</f>
        <v/>
      </c>
      <c r="AB75" s="3" t="str">
        <f>IF(AND($AJ75, AndmeteEsitajaTelefon&lt;&gt;Kontroll!$AB$3), AndmeteEsitajaTelefon, "")</f>
        <v/>
      </c>
      <c r="AC75" s="3" t="str">
        <f>IF(AND($AJ75, TerviseametiRegioon&lt;&gt;Kontroll!$AC$3), TerviseametiRegioon, "")</f>
        <v/>
      </c>
      <c r="AD75" s="3" t="str">
        <f>IF(AND($AJ75, TerviseametiInspektor&lt;&gt;Kontroll!$AD$3), TerviseametiInspektor, "")</f>
        <v/>
      </c>
      <c r="AE75" s="3" t="str">
        <f>IF(AND($AJ75, TerviseametiInspektoriIsikukood&lt;&gt;Kontroll!$AE$3), TerviseametiInspektoriIsikukood, "")</f>
        <v/>
      </c>
      <c r="AF75" s="3" t="str">
        <f>IF(AND($AJ75, TerviseametiInspektoriEpost&lt;&gt;Kontroll!$AF$3), TerviseametiInspektoriEpost, "")</f>
        <v/>
      </c>
      <c r="AI75" s="6" t="b">
        <f>IFERROR(SUMPRODUCT(--($B75:$X75&lt;&gt;""))&lt;&gt;SUMPRODUCT(--(Kontroll!$B$2:$X$2&lt;&gt;"")),TRUE)</f>
        <v>0</v>
      </c>
      <c r="AJ75" s="6" t="b">
        <f>IFERROR(SUMPRODUCT(--($C75:$N75&lt;&gt;""))&lt;&gt;SUMPRODUCT(--(Kontroll!$C$2:$N$2&lt;&gt;"")),TRUE)</f>
        <v>0</v>
      </c>
      <c r="AK75" s="6" t="b">
        <f t="shared" si="9"/>
        <v>0</v>
      </c>
      <c r="AL75" s="6" t="str">
        <f t="shared" si="10"/>
        <v/>
      </c>
      <c r="AM75" s="6" t="str">
        <f t="shared" si="11"/>
        <v/>
      </c>
      <c r="AN75" s="6" t="str">
        <f t="shared" si="12"/>
        <v/>
      </c>
    </row>
    <row r="76" spans="1:40" x14ac:dyDescent="0.35">
      <c r="A76" s="2" t="str">
        <f t="shared" si="8"/>
        <v/>
      </c>
      <c r="B76" s="29" t="str">
        <f>IF(AND($AJ76, AndmeteEsitamiseKP&lt;&gt;Kontroll!$B$3), AndmeteEsitamiseKP, "")</f>
        <v/>
      </c>
      <c r="O76" s="35" t="str">
        <f>IF(AND($AJ76, AsutuseNimi&lt;&gt;Kontroll!$O$3), AsutuseNimi, "")</f>
        <v/>
      </c>
      <c r="P76" s="35" t="str">
        <f>IF(AND($AJ76, AsutuseAadress&lt;&gt;Kontroll!$P$3), AsutuseAadress, "")</f>
        <v/>
      </c>
      <c r="Q76" s="36" t="str">
        <f>IF(AND($AJ76, AsutuseRyhm&lt;&gt;Kontroll!$Q$3), AsutuseRyhm, "")</f>
        <v/>
      </c>
      <c r="S76" s="38" t="str">
        <f>IF(AND($AJ76, IsolatsiooniAlgus&lt;&gt;Kontroll!$T$3), IsolatsiooniAlgus, "")</f>
        <v/>
      </c>
      <c r="T76" s="38" t="str">
        <f>IF(AND($AJ76, IsolatsiooniAlgus&lt;&gt;Kontroll!$T$3), IsolatsiooniAlgus, "")</f>
        <v/>
      </c>
      <c r="U76" s="39" t="str">
        <f>IF(AND($AJ76, IsolatsiooniLopp&lt;&gt;Kontroll!$U$3), IsolatsiooniLopp, "")</f>
        <v/>
      </c>
      <c r="V76" s="40" t="str">
        <f>IF(AND($AJ76, SeotudHaigeEesnimi&lt;&gt;Kontroll!$V$3), SeotudHaigeEesnimi, "")</f>
        <v/>
      </c>
      <c r="W76" s="36" t="str">
        <f>IF(AND($AJ76, SeotudHaigePerenimi&lt;&gt;Kontroll!$W$3), SeotudHaigePerenimi, "")</f>
        <v/>
      </c>
      <c r="X76" s="41" t="str">
        <f>IF(AND($AJ76, SeotudHaigeIsikukood&lt;&gt;Kontroll!$X$3), SeotudHaigeIsikukood, "")</f>
        <v/>
      </c>
      <c r="Z76" s="3" t="str">
        <f>IF(AND($AJ76, AndmeteEsitajaNimi&lt;&gt;Kontroll!$Z$3), AndmeteEsitajaNimi, "")</f>
        <v/>
      </c>
      <c r="AA76" s="3" t="str">
        <f>IF(AND($AJ76, AndmeteEsitajaEpost&lt;&gt;Kontroll!$AA$3), AndmeteEsitajaEpost, "")</f>
        <v/>
      </c>
      <c r="AB76" s="3" t="str">
        <f>IF(AND($AJ76, AndmeteEsitajaTelefon&lt;&gt;Kontroll!$AB$3), AndmeteEsitajaTelefon, "")</f>
        <v/>
      </c>
      <c r="AC76" s="3" t="str">
        <f>IF(AND($AJ76, TerviseametiRegioon&lt;&gt;Kontroll!$AC$3), TerviseametiRegioon, "")</f>
        <v/>
      </c>
      <c r="AD76" s="3" t="str">
        <f>IF(AND($AJ76, TerviseametiInspektor&lt;&gt;Kontroll!$AD$3), TerviseametiInspektor, "")</f>
        <v/>
      </c>
      <c r="AE76" s="3" t="str">
        <f>IF(AND($AJ76, TerviseametiInspektoriIsikukood&lt;&gt;Kontroll!$AE$3), TerviseametiInspektoriIsikukood, "")</f>
        <v/>
      </c>
      <c r="AF76" s="3" t="str">
        <f>IF(AND($AJ76, TerviseametiInspektoriEpost&lt;&gt;Kontroll!$AF$3), TerviseametiInspektoriEpost, "")</f>
        <v/>
      </c>
      <c r="AI76" s="6" t="b">
        <f>IFERROR(SUMPRODUCT(--($B76:$X76&lt;&gt;""))&lt;&gt;SUMPRODUCT(--(Kontroll!$B$2:$X$2&lt;&gt;"")),TRUE)</f>
        <v>0</v>
      </c>
      <c r="AJ76" s="6" t="b">
        <f>IFERROR(SUMPRODUCT(--($C76:$N76&lt;&gt;""))&lt;&gt;SUMPRODUCT(--(Kontroll!$C$2:$N$2&lt;&gt;"")),TRUE)</f>
        <v>0</v>
      </c>
      <c r="AK76" s="6" t="b">
        <f t="shared" si="9"/>
        <v>0</v>
      </c>
      <c r="AL76" s="6" t="str">
        <f t="shared" si="10"/>
        <v/>
      </c>
      <c r="AM76" s="6" t="str">
        <f t="shared" si="11"/>
        <v/>
      </c>
      <c r="AN76" s="6" t="str">
        <f t="shared" si="12"/>
        <v/>
      </c>
    </row>
    <row r="77" spans="1:40" x14ac:dyDescent="0.35">
      <c r="A77" s="2" t="str">
        <f t="shared" si="8"/>
        <v/>
      </c>
      <c r="B77" s="29" t="str">
        <f>IF(AND($AJ77, AndmeteEsitamiseKP&lt;&gt;Kontroll!$B$3), AndmeteEsitamiseKP, "")</f>
        <v/>
      </c>
      <c r="O77" s="35" t="str">
        <f>IF(AND($AJ77, AsutuseNimi&lt;&gt;Kontroll!$O$3), AsutuseNimi, "")</f>
        <v/>
      </c>
      <c r="P77" s="35" t="str">
        <f>IF(AND($AJ77, AsutuseAadress&lt;&gt;Kontroll!$P$3), AsutuseAadress, "")</f>
        <v/>
      </c>
      <c r="Q77" s="36" t="str">
        <f>IF(AND($AJ77, AsutuseRyhm&lt;&gt;Kontroll!$Q$3), AsutuseRyhm, "")</f>
        <v/>
      </c>
      <c r="S77" s="38" t="str">
        <f>IF(AND($AJ77, IsolatsiooniAlgus&lt;&gt;Kontroll!$T$3), IsolatsiooniAlgus, "")</f>
        <v/>
      </c>
      <c r="T77" s="38" t="str">
        <f>IF(AND($AJ77, IsolatsiooniAlgus&lt;&gt;Kontroll!$T$3), IsolatsiooniAlgus, "")</f>
        <v/>
      </c>
      <c r="U77" s="39" t="str">
        <f>IF(AND($AJ77, IsolatsiooniLopp&lt;&gt;Kontroll!$U$3), IsolatsiooniLopp, "")</f>
        <v/>
      </c>
      <c r="V77" s="40" t="str">
        <f>IF(AND($AJ77, SeotudHaigeEesnimi&lt;&gt;Kontroll!$V$3), SeotudHaigeEesnimi, "")</f>
        <v/>
      </c>
      <c r="W77" s="36" t="str">
        <f>IF(AND($AJ77, SeotudHaigePerenimi&lt;&gt;Kontroll!$W$3), SeotudHaigePerenimi, "")</f>
        <v/>
      </c>
      <c r="X77" s="41" t="str">
        <f>IF(AND($AJ77, SeotudHaigeIsikukood&lt;&gt;Kontroll!$X$3), SeotudHaigeIsikukood, "")</f>
        <v/>
      </c>
      <c r="Z77" s="3" t="str">
        <f>IF(AND($AJ77, AndmeteEsitajaNimi&lt;&gt;Kontroll!$Z$3), AndmeteEsitajaNimi, "")</f>
        <v/>
      </c>
      <c r="AA77" s="3" t="str">
        <f>IF(AND($AJ77, AndmeteEsitajaEpost&lt;&gt;Kontroll!$AA$3), AndmeteEsitajaEpost, "")</f>
        <v/>
      </c>
      <c r="AB77" s="3" t="str">
        <f>IF(AND($AJ77, AndmeteEsitajaTelefon&lt;&gt;Kontroll!$AB$3), AndmeteEsitajaTelefon, "")</f>
        <v/>
      </c>
      <c r="AC77" s="3" t="str">
        <f>IF(AND($AJ77, TerviseametiRegioon&lt;&gt;Kontroll!$AC$3), TerviseametiRegioon, "")</f>
        <v/>
      </c>
      <c r="AD77" s="3" t="str">
        <f>IF(AND($AJ77, TerviseametiInspektor&lt;&gt;Kontroll!$AD$3), TerviseametiInspektor, "")</f>
        <v/>
      </c>
      <c r="AE77" s="3" t="str">
        <f>IF(AND($AJ77, TerviseametiInspektoriIsikukood&lt;&gt;Kontroll!$AE$3), TerviseametiInspektoriIsikukood, "")</f>
        <v/>
      </c>
      <c r="AF77" s="3" t="str">
        <f>IF(AND($AJ77, TerviseametiInspektoriEpost&lt;&gt;Kontroll!$AF$3), TerviseametiInspektoriEpost, "")</f>
        <v/>
      </c>
      <c r="AI77" s="6" t="b">
        <f>IFERROR(SUMPRODUCT(--($B77:$X77&lt;&gt;""))&lt;&gt;SUMPRODUCT(--(Kontroll!$B$2:$X$2&lt;&gt;"")),TRUE)</f>
        <v>0</v>
      </c>
      <c r="AJ77" s="6" t="b">
        <f>IFERROR(SUMPRODUCT(--($C77:$N77&lt;&gt;""))&lt;&gt;SUMPRODUCT(--(Kontroll!$C$2:$N$2&lt;&gt;"")),TRUE)</f>
        <v>0</v>
      </c>
      <c r="AK77" s="6" t="b">
        <f t="shared" si="9"/>
        <v>0</v>
      </c>
      <c r="AL77" s="6" t="str">
        <f t="shared" si="10"/>
        <v/>
      </c>
      <c r="AM77" s="6" t="str">
        <f t="shared" si="11"/>
        <v/>
      </c>
      <c r="AN77" s="6" t="str">
        <f t="shared" si="12"/>
        <v/>
      </c>
    </row>
    <row r="78" spans="1:40" x14ac:dyDescent="0.35">
      <c r="A78" s="2" t="str">
        <f t="shared" si="8"/>
        <v/>
      </c>
      <c r="B78" s="29" t="str">
        <f>IF(AND($AJ78, AndmeteEsitamiseKP&lt;&gt;Kontroll!$B$3), AndmeteEsitamiseKP, "")</f>
        <v/>
      </c>
      <c r="O78" s="35" t="str">
        <f>IF(AND($AJ78, AsutuseNimi&lt;&gt;Kontroll!$O$3), AsutuseNimi, "")</f>
        <v/>
      </c>
      <c r="P78" s="35" t="str">
        <f>IF(AND($AJ78, AsutuseAadress&lt;&gt;Kontroll!$P$3), AsutuseAadress, "")</f>
        <v/>
      </c>
      <c r="Q78" s="36" t="str">
        <f>IF(AND($AJ78, AsutuseRyhm&lt;&gt;Kontroll!$Q$3), AsutuseRyhm, "")</f>
        <v/>
      </c>
      <c r="S78" s="38" t="str">
        <f>IF(AND($AJ78, IsolatsiooniAlgus&lt;&gt;Kontroll!$T$3), IsolatsiooniAlgus, "")</f>
        <v/>
      </c>
      <c r="T78" s="38" t="str">
        <f>IF(AND($AJ78, IsolatsiooniAlgus&lt;&gt;Kontroll!$T$3), IsolatsiooniAlgus, "")</f>
        <v/>
      </c>
      <c r="U78" s="39" t="str">
        <f>IF(AND($AJ78, IsolatsiooniLopp&lt;&gt;Kontroll!$U$3), IsolatsiooniLopp, "")</f>
        <v/>
      </c>
      <c r="V78" s="40" t="str">
        <f>IF(AND($AJ78, SeotudHaigeEesnimi&lt;&gt;Kontroll!$V$3), SeotudHaigeEesnimi, "")</f>
        <v/>
      </c>
      <c r="W78" s="36" t="str">
        <f>IF(AND($AJ78, SeotudHaigePerenimi&lt;&gt;Kontroll!$W$3), SeotudHaigePerenimi, "")</f>
        <v/>
      </c>
      <c r="X78" s="41" t="str">
        <f>IF(AND($AJ78, SeotudHaigeIsikukood&lt;&gt;Kontroll!$X$3), SeotudHaigeIsikukood, "")</f>
        <v/>
      </c>
      <c r="Z78" s="3" t="str">
        <f>IF(AND($AJ78, AndmeteEsitajaNimi&lt;&gt;Kontroll!$Z$3), AndmeteEsitajaNimi, "")</f>
        <v/>
      </c>
      <c r="AA78" s="3" t="str">
        <f>IF(AND($AJ78, AndmeteEsitajaEpost&lt;&gt;Kontroll!$AA$3), AndmeteEsitajaEpost, "")</f>
        <v/>
      </c>
      <c r="AB78" s="3" t="str">
        <f>IF(AND($AJ78, AndmeteEsitajaTelefon&lt;&gt;Kontroll!$AB$3), AndmeteEsitajaTelefon, "")</f>
        <v/>
      </c>
      <c r="AC78" s="3" t="str">
        <f>IF(AND($AJ78, TerviseametiRegioon&lt;&gt;Kontroll!$AC$3), TerviseametiRegioon, "")</f>
        <v/>
      </c>
      <c r="AD78" s="3" t="str">
        <f>IF(AND($AJ78, TerviseametiInspektor&lt;&gt;Kontroll!$AD$3), TerviseametiInspektor, "")</f>
        <v/>
      </c>
      <c r="AE78" s="3" t="str">
        <f>IF(AND($AJ78, TerviseametiInspektoriIsikukood&lt;&gt;Kontroll!$AE$3), TerviseametiInspektoriIsikukood, "")</f>
        <v/>
      </c>
      <c r="AF78" s="3" t="str">
        <f>IF(AND($AJ78, TerviseametiInspektoriEpost&lt;&gt;Kontroll!$AF$3), TerviseametiInspektoriEpost, "")</f>
        <v/>
      </c>
      <c r="AI78" s="6" t="b">
        <f>IFERROR(SUMPRODUCT(--($B78:$X78&lt;&gt;""))&lt;&gt;SUMPRODUCT(--(Kontroll!$B$2:$X$2&lt;&gt;"")),TRUE)</f>
        <v>0</v>
      </c>
      <c r="AJ78" s="6" t="b">
        <f>IFERROR(SUMPRODUCT(--($C78:$N78&lt;&gt;""))&lt;&gt;SUMPRODUCT(--(Kontroll!$C$2:$N$2&lt;&gt;"")),TRUE)</f>
        <v>0</v>
      </c>
      <c r="AK78" s="6" t="b">
        <f t="shared" si="9"/>
        <v>0</v>
      </c>
      <c r="AL78" s="6" t="str">
        <f t="shared" si="10"/>
        <v/>
      </c>
      <c r="AM78" s="6" t="str">
        <f t="shared" si="11"/>
        <v/>
      </c>
      <c r="AN78" s="6" t="str">
        <f t="shared" si="12"/>
        <v/>
      </c>
    </row>
    <row r="79" spans="1:40" x14ac:dyDescent="0.35">
      <c r="A79" s="2" t="str">
        <f t="shared" si="8"/>
        <v/>
      </c>
      <c r="B79" s="29" t="str">
        <f>IF(AND($AJ79, AndmeteEsitamiseKP&lt;&gt;Kontroll!$B$3), AndmeteEsitamiseKP, "")</f>
        <v/>
      </c>
      <c r="O79" s="35" t="str">
        <f>IF(AND($AJ79, AsutuseNimi&lt;&gt;Kontroll!$O$3), AsutuseNimi, "")</f>
        <v/>
      </c>
      <c r="P79" s="35" t="str">
        <f>IF(AND($AJ79, AsutuseAadress&lt;&gt;Kontroll!$P$3), AsutuseAadress, "")</f>
        <v/>
      </c>
      <c r="Q79" s="36" t="str">
        <f>IF(AND($AJ79, AsutuseRyhm&lt;&gt;Kontroll!$Q$3), AsutuseRyhm, "")</f>
        <v/>
      </c>
      <c r="S79" s="38" t="str">
        <f>IF(AND($AJ79, IsolatsiooniAlgus&lt;&gt;Kontroll!$T$3), IsolatsiooniAlgus, "")</f>
        <v/>
      </c>
      <c r="T79" s="38" t="str">
        <f>IF(AND($AJ79, IsolatsiooniAlgus&lt;&gt;Kontroll!$T$3), IsolatsiooniAlgus, "")</f>
        <v/>
      </c>
      <c r="U79" s="39" t="str">
        <f>IF(AND($AJ79, IsolatsiooniLopp&lt;&gt;Kontroll!$U$3), IsolatsiooniLopp, "")</f>
        <v/>
      </c>
      <c r="V79" s="40" t="str">
        <f>IF(AND($AJ79, SeotudHaigeEesnimi&lt;&gt;Kontroll!$V$3), SeotudHaigeEesnimi, "")</f>
        <v/>
      </c>
      <c r="W79" s="36" t="str">
        <f>IF(AND($AJ79, SeotudHaigePerenimi&lt;&gt;Kontroll!$W$3), SeotudHaigePerenimi, "")</f>
        <v/>
      </c>
      <c r="X79" s="41" t="str">
        <f>IF(AND($AJ79, SeotudHaigeIsikukood&lt;&gt;Kontroll!$X$3), SeotudHaigeIsikukood, "")</f>
        <v/>
      </c>
      <c r="Z79" s="3" t="str">
        <f>IF(AND($AJ79, AndmeteEsitajaNimi&lt;&gt;Kontroll!$Z$3), AndmeteEsitajaNimi, "")</f>
        <v/>
      </c>
      <c r="AA79" s="3" t="str">
        <f>IF(AND($AJ79, AndmeteEsitajaEpost&lt;&gt;Kontroll!$AA$3), AndmeteEsitajaEpost, "")</f>
        <v/>
      </c>
      <c r="AB79" s="3" t="str">
        <f>IF(AND($AJ79, AndmeteEsitajaTelefon&lt;&gt;Kontroll!$AB$3), AndmeteEsitajaTelefon, "")</f>
        <v/>
      </c>
      <c r="AC79" s="3" t="str">
        <f>IF(AND($AJ79, TerviseametiRegioon&lt;&gt;Kontroll!$AC$3), TerviseametiRegioon, "")</f>
        <v/>
      </c>
      <c r="AD79" s="3" t="str">
        <f>IF(AND($AJ79, TerviseametiInspektor&lt;&gt;Kontroll!$AD$3), TerviseametiInspektor, "")</f>
        <v/>
      </c>
      <c r="AE79" s="3" t="str">
        <f>IF(AND($AJ79, TerviseametiInspektoriIsikukood&lt;&gt;Kontroll!$AE$3), TerviseametiInspektoriIsikukood, "")</f>
        <v/>
      </c>
      <c r="AF79" s="3" t="str">
        <f>IF(AND($AJ79, TerviseametiInspektoriEpost&lt;&gt;Kontroll!$AF$3), TerviseametiInspektoriEpost, "")</f>
        <v/>
      </c>
      <c r="AI79" s="6" t="b">
        <f>IFERROR(SUMPRODUCT(--($B79:$X79&lt;&gt;""))&lt;&gt;SUMPRODUCT(--(Kontroll!$B$2:$X$2&lt;&gt;"")),TRUE)</f>
        <v>0</v>
      </c>
      <c r="AJ79" s="6" t="b">
        <f>IFERROR(SUMPRODUCT(--($C79:$N79&lt;&gt;""))&lt;&gt;SUMPRODUCT(--(Kontroll!$C$2:$N$2&lt;&gt;"")),TRUE)</f>
        <v>0</v>
      </c>
      <c r="AK79" s="6" t="b">
        <f t="shared" si="9"/>
        <v>0</v>
      </c>
      <c r="AL79" s="6" t="str">
        <f t="shared" si="10"/>
        <v/>
      </c>
      <c r="AM79" s="6" t="str">
        <f t="shared" si="11"/>
        <v/>
      </c>
      <c r="AN79" s="6" t="str">
        <f t="shared" si="12"/>
        <v/>
      </c>
    </row>
    <row r="80" spans="1:40" x14ac:dyDescent="0.35">
      <c r="A80" s="2" t="str">
        <f t="shared" si="8"/>
        <v/>
      </c>
      <c r="B80" s="29" t="str">
        <f>IF(AND($AJ80, AndmeteEsitamiseKP&lt;&gt;Kontroll!$B$3), AndmeteEsitamiseKP, "")</f>
        <v/>
      </c>
      <c r="O80" s="35" t="str">
        <f>IF(AND($AJ80, AsutuseNimi&lt;&gt;Kontroll!$O$3), AsutuseNimi, "")</f>
        <v/>
      </c>
      <c r="P80" s="35" t="str">
        <f>IF(AND($AJ80, AsutuseAadress&lt;&gt;Kontroll!$P$3), AsutuseAadress, "")</f>
        <v/>
      </c>
      <c r="Q80" s="36" t="str">
        <f>IF(AND($AJ80, AsutuseRyhm&lt;&gt;Kontroll!$Q$3), AsutuseRyhm, "")</f>
        <v/>
      </c>
      <c r="S80" s="38" t="str">
        <f>IF(AND($AJ80, IsolatsiooniAlgus&lt;&gt;Kontroll!$T$3), IsolatsiooniAlgus, "")</f>
        <v/>
      </c>
      <c r="T80" s="38" t="str">
        <f>IF(AND($AJ80, IsolatsiooniAlgus&lt;&gt;Kontroll!$T$3), IsolatsiooniAlgus, "")</f>
        <v/>
      </c>
      <c r="U80" s="39" t="str">
        <f>IF(AND($AJ80, IsolatsiooniLopp&lt;&gt;Kontroll!$U$3), IsolatsiooniLopp, "")</f>
        <v/>
      </c>
      <c r="V80" s="40" t="str">
        <f>IF(AND($AJ80, SeotudHaigeEesnimi&lt;&gt;Kontroll!$V$3), SeotudHaigeEesnimi, "")</f>
        <v/>
      </c>
      <c r="W80" s="36" t="str">
        <f>IF(AND($AJ80, SeotudHaigePerenimi&lt;&gt;Kontroll!$W$3), SeotudHaigePerenimi, "")</f>
        <v/>
      </c>
      <c r="X80" s="41" t="str">
        <f>IF(AND($AJ80, SeotudHaigeIsikukood&lt;&gt;Kontroll!$X$3), SeotudHaigeIsikukood, "")</f>
        <v/>
      </c>
      <c r="Z80" s="3" t="str">
        <f>IF(AND($AJ80, AndmeteEsitajaNimi&lt;&gt;Kontroll!$Z$3), AndmeteEsitajaNimi, "")</f>
        <v/>
      </c>
      <c r="AA80" s="3" t="str">
        <f>IF(AND($AJ80, AndmeteEsitajaEpost&lt;&gt;Kontroll!$AA$3), AndmeteEsitajaEpost, "")</f>
        <v/>
      </c>
      <c r="AB80" s="3" t="str">
        <f>IF(AND($AJ80, AndmeteEsitajaTelefon&lt;&gt;Kontroll!$AB$3), AndmeteEsitajaTelefon, "")</f>
        <v/>
      </c>
      <c r="AC80" s="3" t="str">
        <f>IF(AND($AJ80, TerviseametiRegioon&lt;&gt;Kontroll!$AC$3), TerviseametiRegioon, "")</f>
        <v/>
      </c>
      <c r="AD80" s="3" t="str">
        <f>IF(AND($AJ80, TerviseametiInspektor&lt;&gt;Kontroll!$AD$3), TerviseametiInspektor, "")</f>
        <v/>
      </c>
      <c r="AE80" s="3" t="str">
        <f>IF(AND($AJ80, TerviseametiInspektoriIsikukood&lt;&gt;Kontroll!$AE$3), TerviseametiInspektoriIsikukood, "")</f>
        <v/>
      </c>
      <c r="AF80" s="3" t="str">
        <f>IF(AND($AJ80, TerviseametiInspektoriEpost&lt;&gt;Kontroll!$AF$3), TerviseametiInspektoriEpost, "")</f>
        <v/>
      </c>
      <c r="AI80" s="6" t="b">
        <f>IFERROR(SUMPRODUCT(--($B80:$X80&lt;&gt;""))&lt;&gt;SUMPRODUCT(--(Kontroll!$B$2:$X$2&lt;&gt;"")),TRUE)</f>
        <v>0</v>
      </c>
      <c r="AJ80" s="6" t="b">
        <f>IFERROR(SUMPRODUCT(--($C80:$N80&lt;&gt;""))&lt;&gt;SUMPRODUCT(--(Kontroll!$C$2:$N$2&lt;&gt;"")),TRUE)</f>
        <v>0</v>
      </c>
      <c r="AK80" s="6" t="b">
        <f t="shared" si="9"/>
        <v>0</v>
      </c>
      <c r="AL80" s="6" t="str">
        <f t="shared" si="10"/>
        <v/>
      </c>
      <c r="AM80" s="6" t="str">
        <f t="shared" si="11"/>
        <v/>
      </c>
      <c r="AN80" s="6" t="str">
        <f t="shared" si="12"/>
        <v/>
      </c>
    </row>
    <row r="81" spans="1:40" x14ac:dyDescent="0.35">
      <c r="A81" s="2" t="str">
        <f t="shared" si="8"/>
        <v/>
      </c>
      <c r="B81" s="29" t="str">
        <f>IF(AND($AJ81, AndmeteEsitamiseKP&lt;&gt;Kontroll!$B$3), AndmeteEsitamiseKP, "")</f>
        <v/>
      </c>
      <c r="O81" s="35" t="str">
        <f>IF(AND($AJ81, AsutuseNimi&lt;&gt;Kontroll!$O$3), AsutuseNimi, "")</f>
        <v/>
      </c>
      <c r="P81" s="35" t="str">
        <f>IF(AND($AJ81, AsutuseAadress&lt;&gt;Kontroll!$P$3), AsutuseAadress, "")</f>
        <v/>
      </c>
      <c r="Q81" s="36" t="str">
        <f>IF(AND($AJ81, AsutuseRyhm&lt;&gt;Kontroll!$Q$3), AsutuseRyhm, "")</f>
        <v/>
      </c>
      <c r="S81" s="38" t="str">
        <f>IF(AND($AJ81, IsolatsiooniAlgus&lt;&gt;Kontroll!$T$3), IsolatsiooniAlgus, "")</f>
        <v/>
      </c>
      <c r="T81" s="38" t="str">
        <f>IF(AND($AJ81, IsolatsiooniAlgus&lt;&gt;Kontroll!$T$3), IsolatsiooniAlgus, "")</f>
        <v/>
      </c>
      <c r="U81" s="39" t="str">
        <f>IF(AND($AJ81, IsolatsiooniLopp&lt;&gt;Kontroll!$U$3), IsolatsiooniLopp, "")</f>
        <v/>
      </c>
      <c r="V81" s="40" t="str">
        <f>IF(AND($AJ81, SeotudHaigeEesnimi&lt;&gt;Kontroll!$V$3), SeotudHaigeEesnimi, "")</f>
        <v/>
      </c>
      <c r="W81" s="36" t="str">
        <f>IF(AND($AJ81, SeotudHaigePerenimi&lt;&gt;Kontroll!$W$3), SeotudHaigePerenimi, "")</f>
        <v/>
      </c>
      <c r="X81" s="41" t="str">
        <f>IF(AND($AJ81, SeotudHaigeIsikukood&lt;&gt;Kontroll!$X$3), SeotudHaigeIsikukood, "")</f>
        <v/>
      </c>
      <c r="Z81" s="3" t="str">
        <f>IF(AND($AJ81, AndmeteEsitajaNimi&lt;&gt;Kontroll!$Z$3), AndmeteEsitajaNimi, "")</f>
        <v/>
      </c>
      <c r="AA81" s="3" t="str">
        <f>IF(AND($AJ81, AndmeteEsitajaEpost&lt;&gt;Kontroll!$AA$3), AndmeteEsitajaEpost, "")</f>
        <v/>
      </c>
      <c r="AB81" s="3" t="str">
        <f>IF(AND($AJ81, AndmeteEsitajaTelefon&lt;&gt;Kontroll!$AB$3), AndmeteEsitajaTelefon, "")</f>
        <v/>
      </c>
      <c r="AC81" s="3" t="str">
        <f>IF(AND($AJ81, TerviseametiRegioon&lt;&gt;Kontroll!$AC$3), TerviseametiRegioon, "")</f>
        <v/>
      </c>
      <c r="AD81" s="3" t="str">
        <f>IF(AND($AJ81, TerviseametiInspektor&lt;&gt;Kontroll!$AD$3), TerviseametiInspektor, "")</f>
        <v/>
      </c>
      <c r="AE81" s="3" t="str">
        <f>IF(AND($AJ81, TerviseametiInspektoriIsikukood&lt;&gt;Kontroll!$AE$3), TerviseametiInspektoriIsikukood, "")</f>
        <v/>
      </c>
      <c r="AF81" s="3" t="str">
        <f>IF(AND($AJ81, TerviseametiInspektoriEpost&lt;&gt;Kontroll!$AF$3), TerviseametiInspektoriEpost, "")</f>
        <v/>
      </c>
      <c r="AI81" s="6" t="b">
        <f>IFERROR(SUMPRODUCT(--($B81:$X81&lt;&gt;""))&lt;&gt;SUMPRODUCT(--(Kontroll!$B$2:$X$2&lt;&gt;"")),TRUE)</f>
        <v>0</v>
      </c>
      <c r="AJ81" s="6" t="b">
        <f>IFERROR(SUMPRODUCT(--($C81:$N81&lt;&gt;""))&lt;&gt;SUMPRODUCT(--(Kontroll!$C$2:$N$2&lt;&gt;"")),TRUE)</f>
        <v>0</v>
      </c>
      <c r="AK81" s="6" t="b">
        <f t="shared" si="9"/>
        <v>0</v>
      </c>
      <c r="AL81" s="6" t="str">
        <f t="shared" si="10"/>
        <v/>
      </c>
      <c r="AM81" s="6" t="str">
        <f t="shared" si="11"/>
        <v/>
      </c>
      <c r="AN81" s="6" t="str">
        <f t="shared" si="12"/>
        <v/>
      </c>
    </row>
    <row r="82" spans="1:40" x14ac:dyDescent="0.35">
      <c r="A82" s="2" t="str">
        <f t="shared" si="8"/>
        <v/>
      </c>
      <c r="B82" s="29" t="str">
        <f>IF(AND($AJ82, AndmeteEsitamiseKP&lt;&gt;Kontroll!$B$3), AndmeteEsitamiseKP, "")</f>
        <v/>
      </c>
      <c r="O82" s="35" t="str">
        <f>IF(AND($AJ82, AsutuseNimi&lt;&gt;Kontroll!$O$3), AsutuseNimi, "")</f>
        <v/>
      </c>
      <c r="P82" s="35" t="str">
        <f>IF(AND($AJ82, AsutuseAadress&lt;&gt;Kontroll!$P$3), AsutuseAadress, "")</f>
        <v/>
      </c>
      <c r="Q82" s="36" t="str">
        <f>IF(AND($AJ82, AsutuseRyhm&lt;&gt;Kontroll!$Q$3), AsutuseRyhm, "")</f>
        <v/>
      </c>
      <c r="S82" s="38" t="str">
        <f>IF(AND($AJ82, IsolatsiooniAlgus&lt;&gt;Kontroll!$T$3), IsolatsiooniAlgus, "")</f>
        <v/>
      </c>
      <c r="T82" s="38" t="str">
        <f>IF(AND($AJ82, IsolatsiooniAlgus&lt;&gt;Kontroll!$T$3), IsolatsiooniAlgus, "")</f>
        <v/>
      </c>
      <c r="U82" s="39" t="str">
        <f>IF(AND($AJ82, IsolatsiooniLopp&lt;&gt;Kontroll!$U$3), IsolatsiooniLopp, "")</f>
        <v/>
      </c>
      <c r="V82" s="40" t="str">
        <f>IF(AND($AJ82, SeotudHaigeEesnimi&lt;&gt;Kontroll!$V$3), SeotudHaigeEesnimi, "")</f>
        <v/>
      </c>
      <c r="W82" s="36" t="str">
        <f>IF(AND($AJ82, SeotudHaigePerenimi&lt;&gt;Kontroll!$W$3), SeotudHaigePerenimi, "")</f>
        <v/>
      </c>
      <c r="X82" s="41" t="str">
        <f>IF(AND($AJ82, SeotudHaigeIsikukood&lt;&gt;Kontroll!$X$3), SeotudHaigeIsikukood, "")</f>
        <v/>
      </c>
      <c r="Z82" s="3" t="str">
        <f>IF(AND($AJ82, AndmeteEsitajaNimi&lt;&gt;Kontroll!$Z$3), AndmeteEsitajaNimi, "")</f>
        <v/>
      </c>
      <c r="AA82" s="3" t="str">
        <f>IF(AND($AJ82, AndmeteEsitajaEpost&lt;&gt;Kontroll!$AA$3), AndmeteEsitajaEpost, "")</f>
        <v/>
      </c>
      <c r="AB82" s="3" t="str">
        <f>IF(AND($AJ82, AndmeteEsitajaTelefon&lt;&gt;Kontroll!$AB$3), AndmeteEsitajaTelefon, "")</f>
        <v/>
      </c>
      <c r="AC82" s="3" t="str">
        <f>IF(AND($AJ82, TerviseametiRegioon&lt;&gt;Kontroll!$AC$3), TerviseametiRegioon, "")</f>
        <v/>
      </c>
      <c r="AD82" s="3" t="str">
        <f>IF(AND($AJ82, TerviseametiInspektor&lt;&gt;Kontroll!$AD$3), TerviseametiInspektor, "")</f>
        <v/>
      </c>
      <c r="AE82" s="3" t="str">
        <f>IF(AND($AJ82, TerviseametiInspektoriIsikukood&lt;&gt;Kontroll!$AE$3), TerviseametiInspektoriIsikukood, "")</f>
        <v/>
      </c>
      <c r="AF82" s="3" t="str">
        <f>IF(AND($AJ82, TerviseametiInspektoriEpost&lt;&gt;Kontroll!$AF$3), TerviseametiInspektoriEpost, "")</f>
        <v/>
      </c>
      <c r="AI82" s="6" t="b">
        <f>IFERROR(SUMPRODUCT(--($B82:$X82&lt;&gt;""))&lt;&gt;SUMPRODUCT(--(Kontroll!$B$2:$X$2&lt;&gt;"")),TRUE)</f>
        <v>0</v>
      </c>
      <c r="AJ82" s="6" t="b">
        <f>IFERROR(SUMPRODUCT(--($C82:$N82&lt;&gt;""))&lt;&gt;SUMPRODUCT(--(Kontroll!$C$2:$N$2&lt;&gt;"")),TRUE)</f>
        <v>0</v>
      </c>
      <c r="AK82" s="6" t="b">
        <f t="shared" si="9"/>
        <v>0</v>
      </c>
      <c r="AL82" s="6" t="str">
        <f t="shared" si="10"/>
        <v/>
      </c>
      <c r="AM82" s="6" t="str">
        <f t="shared" si="11"/>
        <v/>
      </c>
      <c r="AN82" s="6" t="str">
        <f t="shared" si="12"/>
        <v/>
      </c>
    </row>
    <row r="83" spans="1:40" x14ac:dyDescent="0.35">
      <c r="A83" s="2" t="str">
        <f t="shared" si="8"/>
        <v/>
      </c>
      <c r="B83" s="29" t="str">
        <f>IF(AND($AJ83, AndmeteEsitamiseKP&lt;&gt;Kontroll!$B$3), AndmeteEsitamiseKP, "")</f>
        <v/>
      </c>
      <c r="O83" s="35" t="str">
        <f>IF(AND($AJ83, AsutuseNimi&lt;&gt;Kontroll!$O$3), AsutuseNimi, "")</f>
        <v/>
      </c>
      <c r="P83" s="35" t="str">
        <f>IF(AND($AJ83, AsutuseAadress&lt;&gt;Kontroll!$P$3), AsutuseAadress, "")</f>
        <v/>
      </c>
      <c r="Q83" s="36" t="str">
        <f>IF(AND($AJ83, AsutuseRyhm&lt;&gt;Kontroll!$Q$3), AsutuseRyhm, "")</f>
        <v/>
      </c>
      <c r="S83" s="38" t="str">
        <f>IF(AND($AJ83, IsolatsiooniAlgus&lt;&gt;Kontroll!$T$3), IsolatsiooniAlgus, "")</f>
        <v/>
      </c>
      <c r="T83" s="38" t="str">
        <f>IF(AND($AJ83, IsolatsiooniAlgus&lt;&gt;Kontroll!$T$3), IsolatsiooniAlgus, "")</f>
        <v/>
      </c>
      <c r="U83" s="39" t="str">
        <f>IF(AND($AJ83, IsolatsiooniLopp&lt;&gt;Kontroll!$U$3), IsolatsiooniLopp, "")</f>
        <v/>
      </c>
      <c r="V83" s="40" t="str">
        <f>IF(AND($AJ83, SeotudHaigeEesnimi&lt;&gt;Kontroll!$V$3), SeotudHaigeEesnimi, "")</f>
        <v/>
      </c>
      <c r="W83" s="36" t="str">
        <f>IF(AND($AJ83, SeotudHaigePerenimi&lt;&gt;Kontroll!$W$3), SeotudHaigePerenimi, "")</f>
        <v/>
      </c>
      <c r="X83" s="41" t="str">
        <f>IF(AND($AJ83, SeotudHaigeIsikukood&lt;&gt;Kontroll!$X$3), SeotudHaigeIsikukood, "")</f>
        <v/>
      </c>
      <c r="Z83" s="3" t="str">
        <f>IF(AND($AJ83, AndmeteEsitajaNimi&lt;&gt;Kontroll!$Z$3), AndmeteEsitajaNimi, "")</f>
        <v/>
      </c>
      <c r="AA83" s="3" t="str">
        <f>IF(AND($AJ83, AndmeteEsitajaEpost&lt;&gt;Kontroll!$AA$3), AndmeteEsitajaEpost, "")</f>
        <v/>
      </c>
      <c r="AB83" s="3" t="str">
        <f>IF(AND($AJ83, AndmeteEsitajaTelefon&lt;&gt;Kontroll!$AB$3), AndmeteEsitajaTelefon, "")</f>
        <v/>
      </c>
      <c r="AC83" s="3" t="str">
        <f>IF(AND($AJ83, TerviseametiRegioon&lt;&gt;Kontroll!$AC$3), TerviseametiRegioon, "")</f>
        <v/>
      </c>
      <c r="AD83" s="3" t="str">
        <f>IF(AND($AJ83, TerviseametiInspektor&lt;&gt;Kontroll!$AD$3), TerviseametiInspektor, "")</f>
        <v/>
      </c>
      <c r="AE83" s="3" t="str">
        <f>IF(AND($AJ83, TerviseametiInspektoriIsikukood&lt;&gt;Kontroll!$AE$3), TerviseametiInspektoriIsikukood, "")</f>
        <v/>
      </c>
      <c r="AF83" s="3" t="str">
        <f>IF(AND($AJ83, TerviseametiInspektoriEpost&lt;&gt;Kontroll!$AF$3), TerviseametiInspektoriEpost, "")</f>
        <v/>
      </c>
      <c r="AI83" s="6" t="b">
        <f>IFERROR(SUMPRODUCT(--($B83:$X83&lt;&gt;""))&lt;&gt;SUMPRODUCT(--(Kontroll!$B$2:$X$2&lt;&gt;"")),TRUE)</f>
        <v>0</v>
      </c>
      <c r="AJ83" s="6" t="b">
        <f>IFERROR(SUMPRODUCT(--($C83:$N83&lt;&gt;""))&lt;&gt;SUMPRODUCT(--(Kontroll!$C$2:$N$2&lt;&gt;"")),TRUE)</f>
        <v>0</v>
      </c>
      <c r="AK83" s="6" t="b">
        <f t="shared" si="9"/>
        <v>0</v>
      </c>
      <c r="AL83" s="6" t="str">
        <f t="shared" si="10"/>
        <v/>
      </c>
      <c r="AM83" s="6" t="str">
        <f t="shared" si="11"/>
        <v/>
      </c>
      <c r="AN83" s="6" t="str">
        <f t="shared" si="12"/>
        <v/>
      </c>
    </row>
    <row r="84" spans="1:40" x14ac:dyDescent="0.35">
      <c r="A84" s="2" t="str">
        <f t="shared" si="8"/>
        <v/>
      </c>
      <c r="B84" s="29" t="str">
        <f>IF(AND($AJ84, AndmeteEsitamiseKP&lt;&gt;Kontroll!$B$3), AndmeteEsitamiseKP, "")</f>
        <v/>
      </c>
      <c r="O84" s="35" t="str">
        <f>IF(AND($AJ84, AsutuseNimi&lt;&gt;Kontroll!$O$3), AsutuseNimi, "")</f>
        <v/>
      </c>
      <c r="P84" s="35" t="str">
        <f>IF(AND($AJ84, AsutuseAadress&lt;&gt;Kontroll!$P$3), AsutuseAadress, "")</f>
        <v/>
      </c>
      <c r="Q84" s="36" t="str">
        <f>IF(AND($AJ84, AsutuseRyhm&lt;&gt;Kontroll!$Q$3), AsutuseRyhm, "")</f>
        <v/>
      </c>
      <c r="S84" s="38" t="str">
        <f>IF(AND($AJ84, IsolatsiooniAlgus&lt;&gt;Kontroll!$T$3), IsolatsiooniAlgus, "")</f>
        <v/>
      </c>
      <c r="T84" s="38" t="str">
        <f>IF(AND($AJ84, IsolatsiooniAlgus&lt;&gt;Kontroll!$T$3), IsolatsiooniAlgus, "")</f>
        <v/>
      </c>
      <c r="U84" s="39" t="str">
        <f>IF(AND($AJ84, IsolatsiooniLopp&lt;&gt;Kontroll!$U$3), IsolatsiooniLopp, "")</f>
        <v/>
      </c>
      <c r="V84" s="40" t="str">
        <f>IF(AND($AJ84, SeotudHaigeEesnimi&lt;&gt;Kontroll!$V$3), SeotudHaigeEesnimi, "")</f>
        <v/>
      </c>
      <c r="W84" s="36" t="str">
        <f>IF(AND($AJ84, SeotudHaigePerenimi&lt;&gt;Kontroll!$W$3), SeotudHaigePerenimi, "")</f>
        <v/>
      </c>
      <c r="X84" s="41" t="str">
        <f>IF(AND($AJ84, SeotudHaigeIsikukood&lt;&gt;Kontroll!$X$3), SeotudHaigeIsikukood, "")</f>
        <v/>
      </c>
      <c r="Z84" s="3" t="str">
        <f>IF(AND($AJ84, AndmeteEsitajaNimi&lt;&gt;Kontroll!$Z$3), AndmeteEsitajaNimi, "")</f>
        <v/>
      </c>
      <c r="AA84" s="3" t="str">
        <f>IF(AND($AJ84, AndmeteEsitajaEpost&lt;&gt;Kontroll!$AA$3), AndmeteEsitajaEpost, "")</f>
        <v/>
      </c>
      <c r="AB84" s="3" t="str">
        <f>IF(AND($AJ84, AndmeteEsitajaTelefon&lt;&gt;Kontroll!$AB$3), AndmeteEsitajaTelefon, "")</f>
        <v/>
      </c>
      <c r="AC84" s="3" t="str">
        <f>IF(AND($AJ84, TerviseametiRegioon&lt;&gt;Kontroll!$AC$3), TerviseametiRegioon, "")</f>
        <v/>
      </c>
      <c r="AD84" s="3" t="str">
        <f>IF(AND($AJ84, TerviseametiInspektor&lt;&gt;Kontroll!$AD$3), TerviseametiInspektor, "")</f>
        <v/>
      </c>
      <c r="AE84" s="3" t="str">
        <f>IF(AND($AJ84, TerviseametiInspektoriIsikukood&lt;&gt;Kontroll!$AE$3), TerviseametiInspektoriIsikukood, "")</f>
        <v/>
      </c>
      <c r="AF84" s="3" t="str">
        <f>IF(AND($AJ84, TerviseametiInspektoriEpost&lt;&gt;Kontroll!$AF$3), TerviseametiInspektoriEpost, "")</f>
        <v/>
      </c>
      <c r="AI84" s="6" t="b">
        <f>IFERROR(SUMPRODUCT(--($B84:$X84&lt;&gt;""))&lt;&gt;SUMPRODUCT(--(Kontroll!$B$2:$X$2&lt;&gt;"")),TRUE)</f>
        <v>0</v>
      </c>
      <c r="AJ84" s="6" t="b">
        <f>IFERROR(SUMPRODUCT(--($C84:$N84&lt;&gt;""))&lt;&gt;SUMPRODUCT(--(Kontroll!$C$2:$N$2&lt;&gt;"")),TRUE)</f>
        <v>0</v>
      </c>
      <c r="AK84" s="6" t="b">
        <f t="shared" si="9"/>
        <v>0</v>
      </c>
      <c r="AL84" s="6" t="str">
        <f t="shared" si="10"/>
        <v/>
      </c>
      <c r="AM84" s="6" t="str">
        <f t="shared" si="11"/>
        <v/>
      </c>
      <c r="AN84" s="6" t="str">
        <f t="shared" si="12"/>
        <v/>
      </c>
    </row>
    <row r="85" spans="1:40" x14ac:dyDescent="0.35">
      <c r="A85" s="2" t="str">
        <f t="shared" si="8"/>
        <v/>
      </c>
      <c r="B85" s="29" t="str">
        <f>IF(AND($AJ85, AndmeteEsitamiseKP&lt;&gt;Kontroll!$B$3), AndmeteEsitamiseKP, "")</f>
        <v/>
      </c>
      <c r="O85" s="35" t="str">
        <f>IF(AND($AJ85, AsutuseNimi&lt;&gt;Kontroll!$O$3), AsutuseNimi, "")</f>
        <v/>
      </c>
      <c r="P85" s="35" t="str">
        <f>IF(AND($AJ85, AsutuseAadress&lt;&gt;Kontroll!$P$3), AsutuseAadress, "")</f>
        <v/>
      </c>
      <c r="Q85" s="36" t="str">
        <f>IF(AND($AJ85, AsutuseRyhm&lt;&gt;Kontroll!$Q$3), AsutuseRyhm, "")</f>
        <v/>
      </c>
      <c r="S85" s="38" t="str">
        <f>IF(AND($AJ85, IsolatsiooniAlgus&lt;&gt;Kontroll!$T$3), IsolatsiooniAlgus, "")</f>
        <v/>
      </c>
      <c r="T85" s="38" t="str">
        <f>IF(AND($AJ85, IsolatsiooniAlgus&lt;&gt;Kontroll!$T$3), IsolatsiooniAlgus, "")</f>
        <v/>
      </c>
      <c r="U85" s="39" t="str">
        <f>IF(AND($AJ85, IsolatsiooniLopp&lt;&gt;Kontroll!$U$3), IsolatsiooniLopp, "")</f>
        <v/>
      </c>
      <c r="V85" s="40" t="str">
        <f>IF(AND($AJ85, SeotudHaigeEesnimi&lt;&gt;Kontroll!$V$3), SeotudHaigeEesnimi, "")</f>
        <v/>
      </c>
      <c r="W85" s="36" t="str">
        <f>IF(AND($AJ85, SeotudHaigePerenimi&lt;&gt;Kontroll!$W$3), SeotudHaigePerenimi, "")</f>
        <v/>
      </c>
      <c r="X85" s="41" t="str">
        <f>IF(AND($AJ85, SeotudHaigeIsikukood&lt;&gt;Kontroll!$X$3), SeotudHaigeIsikukood, "")</f>
        <v/>
      </c>
      <c r="Z85" s="3" t="str">
        <f>IF(AND($AJ85, AndmeteEsitajaNimi&lt;&gt;Kontroll!$Z$3), AndmeteEsitajaNimi, "")</f>
        <v/>
      </c>
      <c r="AA85" s="3" t="str">
        <f>IF(AND($AJ85, AndmeteEsitajaEpost&lt;&gt;Kontroll!$AA$3), AndmeteEsitajaEpost, "")</f>
        <v/>
      </c>
      <c r="AB85" s="3" t="str">
        <f>IF(AND($AJ85, AndmeteEsitajaTelefon&lt;&gt;Kontroll!$AB$3), AndmeteEsitajaTelefon, "")</f>
        <v/>
      </c>
      <c r="AC85" s="3" t="str">
        <f>IF(AND($AJ85, TerviseametiRegioon&lt;&gt;Kontroll!$AC$3), TerviseametiRegioon, "")</f>
        <v/>
      </c>
      <c r="AD85" s="3" t="str">
        <f>IF(AND($AJ85, TerviseametiInspektor&lt;&gt;Kontroll!$AD$3), TerviseametiInspektor, "")</f>
        <v/>
      </c>
      <c r="AE85" s="3" t="str">
        <f>IF(AND($AJ85, TerviseametiInspektoriIsikukood&lt;&gt;Kontroll!$AE$3), TerviseametiInspektoriIsikukood, "")</f>
        <v/>
      </c>
      <c r="AF85" s="3" t="str">
        <f>IF(AND($AJ85, TerviseametiInspektoriEpost&lt;&gt;Kontroll!$AF$3), TerviseametiInspektoriEpost, "")</f>
        <v/>
      </c>
      <c r="AI85" s="6" t="b">
        <f>IFERROR(SUMPRODUCT(--($B85:$X85&lt;&gt;""))&lt;&gt;SUMPRODUCT(--(Kontroll!$B$2:$X$2&lt;&gt;"")),TRUE)</f>
        <v>0</v>
      </c>
      <c r="AJ85" s="6" t="b">
        <f>IFERROR(SUMPRODUCT(--($C85:$N85&lt;&gt;""))&lt;&gt;SUMPRODUCT(--(Kontroll!$C$2:$N$2&lt;&gt;"")),TRUE)</f>
        <v>0</v>
      </c>
      <c r="AK85" s="6" t="b">
        <f t="shared" si="9"/>
        <v>0</v>
      </c>
      <c r="AL85" s="6" t="str">
        <f t="shared" si="10"/>
        <v/>
      </c>
      <c r="AM85" s="6" t="str">
        <f t="shared" si="11"/>
        <v/>
      </c>
      <c r="AN85" s="6" t="str">
        <f t="shared" si="12"/>
        <v/>
      </c>
    </row>
    <row r="86" spans="1:40" x14ac:dyDescent="0.35">
      <c r="A86" s="2" t="str">
        <f t="shared" si="8"/>
        <v/>
      </c>
      <c r="B86" s="29" t="str">
        <f>IF(AND($AJ86, AndmeteEsitamiseKP&lt;&gt;Kontroll!$B$3), AndmeteEsitamiseKP, "")</f>
        <v/>
      </c>
      <c r="O86" s="35" t="str">
        <f>IF(AND($AJ86, AsutuseNimi&lt;&gt;Kontroll!$O$3), AsutuseNimi, "")</f>
        <v/>
      </c>
      <c r="P86" s="35" t="str">
        <f>IF(AND($AJ86, AsutuseAadress&lt;&gt;Kontroll!$P$3), AsutuseAadress, "")</f>
        <v/>
      </c>
      <c r="Q86" s="36" t="str">
        <f>IF(AND($AJ86, AsutuseRyhm&lt;&gt;Kontroll!$Q$3), AsutuseRyhm, "")</f>
        <v/>
      </c>
      <c r="S86" s="38" t="str">
        <f>IF(AND($AJ86, IsolatsiooniAlgus&lt;&gt;Kontroll!$T$3), IsolatsiooniAlgus, "")</f>
        <v/>
      </c>
      <c r="T86" s="38" t="str">
        <f>IF(AND($AJ86, IsolatsiooniAlgus&lt;&gt;Kontroll!$T$3), IsolatsiooniAlgus, "")</f>
        <v/>
      </c>
      <c r="U86" s="39" t="str">
        <f>IF(AND($AJ86, IsolatsiooniLopp&lt;&gt;Kontroll!$U$3), IsolatsiooniLopp, "")</f>
        <v/>
      </c>
      <c r="V86" s="40" t="str">
        <f>IF(AND($AJ86, SeotudHaigeEesnimi&lt;&gt;Kontroll!$V$3), SeotudHaigeEesnimi, "")</f>
        <v/>
      </c>
      <c r="W86" s="36" t="str">
        <f>IF(AND($AJ86, SeotudHaigePerenimi&lt;&gt;Kontroll!$W$3), SeotudHaigePerenimi, "")</f>
        <v/>
      </c>
      <c r="X86" s="41" t="str">
        <f>IF(AND($AJ86, SeotudHaigeIsikukood&lt;&gt;Kontroll!$X$3), SeotudHaigeIsikukood, "")</f>
        <v/>
      </c>
      <c r="Z86" s="3" t="str">
        <f>IF(AND($AJ86, AndmeteEsitajaNimi&lt;&gt;Kontroll!$Z$3), AndmeteEsitajaNimi, "")</f>
        <v/>
      </c>
      <c r="AA86" s="3" t="str">
        <f>IF(AND($AJ86, AndmeteEsitajaEpost&lt;&gt;Kontroll!$AA$3), AndmeteEsitajaEpost, "")</f>
        <v/>
      </c>
      <c r="AB86" s="3" t="str">
        <f>IF(AND($AJ86, AndmeteEsitajaTelefon&lt;&gt;Kontroll!$AB$3), AndmeteEsitajaTelefon, "")</f>
        <v/>
      </c>
      <c r="AC86" s="3" t="str">
        <f>IF(AND($AJ86, TerviseametiRegioon&lt;&gt;Kontroll!$AC$3), TerviseametiRegioon, "")</f>
        <v/>
      </c>
      <c r="AD86" s="3" t="str">
        <f>IF(AND($AJ86, TerviseametiInspektor&lt;&gt;Kontroll!$AD$3), TerviseametiInspektor, "")</f>
        <v/>
      </c>
      <c r="AE86" s="3" t="str">
        <f>IF(AND($AJ86, TerviseametiInspektoriIsikukood&lt;&gt;Kontroll!$AE$3), TerviseametiInspektoriIsikukood, "")</f>
        <v/>
      </c>
      <c r="AF86" s="3" t="str">
        <f>IF(AND($AJ86, TerviseametiInspektoriEpost&lt;&gt;Kontroll!$AF$3), TerviseametiInspektoriEpost, "")</f>
        <v/>
      </c>
      <c r="AI86" s="6" t="b">
        <f>IFERROR(SUMPRODUCT(--($B86:$X86&lt;&gt;""))&lt;&gt;SUMPRODUCT(--(Kontroll!$B$2:$X$2&lt;&gt;"")),TRUE)</f>
        <v>0</v>
      </c>
      <c r="AJ86" s="6" t="b">
        <f>IFERROR(SUMPRODUCT(--($C86:$N86&lt;&gt;""))&lt;&gt;SUMPRODUCT(--(Kontroll!$C$2:$N$2&lt;&gt;"")),TRUE)</f>
        <v>0</v>
      </c>
      <c r="AK86" s="6" t="b">
        <f t="shared" si="9"/>
        <v>0</v>
      </c>
      <c r="AL86" s="6" t="str">
        <f t="shared" si="10"/>
        <v/>
      </c>
      <c r="AM86" s="6" t="str">
        <f t="shared" si="11"/>
        <v/>
      </c>
      <c r="AN86" s="6" t="str">
        <f t="shared" si="12"/>
        <v/>
      </c>
    </row>
    <row r="87" spans="1:40" x14ac:dyDescent="0.35">
      <c r="A87" s="2" t="str">
        <f t="shared" si="8"/>
        <v/>
      </c>
      <c r="B87" s="29" t="str">
        <f>IF(AND($AJ87, AndmeteEsitamiseKP&lt;&gt;Kontroll!$B$3), AndmeteEsitamiseKP, "")</f>
        <v/>
      </c>
      <c r="O87" s="35" t="str">
        <f>IF(AND($AJ87, AsutuseNimi&lt;&gt;Kontroll!$O$3), AsutuseNimi, "")</f>
        <v/>
      </c>
      <c r="P87" s="35" t="str">
        <f>IF(AND($AJ87, AsutuseAadress&lt;&gt;Kontroll!$P$3), AsutuseAadress, "")</f>
        <v/>
      </c>
      <c r="Q87" s="36" t="str">
        <f>IF(AND($AJ87, AsutuseRyhm&lt;&gt;Kontroll!$Q$3), AsutuseRyhm, "")</f>
        <v/>
      </c>
      <c r="S87" s="38" t="str">
        <f>IF(AND($AJ87, IsolatsiooniAlgus&lt;&gt;Kontroll!$T$3), IsolatsiooniAlgus, "")</f>
        <v/>
      </c>
      <c r="T87" s="38" t="str">
        <f>IF(AND($AJ87, IsolatsiooniAlgus&lt;&gt;Kontroll!$T$3), IsolatsiooniAlgus, "")</f>
        <v/>
      </c>
      <c r="U87" s="39" t="str">
        <f>IF(AND($AJ87, IsolatsiooniLopp&lt;&gt;Kontroll!$U$3), IsolatsiooniLopp, "")</f>
        <v/>
      </c>
      <c r="V87" s="40" t="str">
        <f>IF(AND($AJ87, SeotudHaigeEesnimi&lt;&gt;Kontroll!$V$3), SeotudHaigeEesnimi, "")</f>
        <v/>
      </c>
      <c r="W87" s="36" t="str">
        <f>IF(AND($AJ87, SeotudHaigePerenimi&lt;&gt;Kontroll!$W$3), SeotudHaigePerenimi, "")</f>
        <v/>
      </c>
      <c r="X87" s="41" t="str">
        <f>IF(AND($AJ87, SeotudHaigeIsikukood&lt;&gt;Kontroll!$X$3), SeotudHaigeIsikukood, "")</f>
        <v/>
      </c>
      <c r="Z87" s="3" t="str">
        <f>IF(AND($AJ87, AndmeteEsitajaNimi&lt;&gt;Kontroll!$Z$3), AndmeteEsitajaNimi, "")</f>
        <v/>
      </c>
      <c r="AA87" s="3" t="str">
        <f>IF(AND($AJ87, AndmeteEsitajaEpost&lt;&gt;Kontroll!$AA$3), AndmeteEsitajaEpost, "")</f>
        <v/>
      </c>
      <c r="AB87" s="3" t="str">
        <f>IF(AND($AJ87, AndmeteEsitajaTelefon&lt;&gt;Kontroll!$AB$3), AndmeteEsitajaTelefon, "")</f>
        <v/>
      </c>
      <c r="AC87" s="3" t="str">
        <f>IF(AND($AJ87, TerviseametiRegioon&lt;&gt;Kontroll!$AC$3), TerviseametiRegioon, "")</f>
        <v/>
      </c>
      <c r="AD87" s="3" t="str">
        <f>IF(AND($AJ87, TerviseametiInspektor&lt;&gt;Kontroll!$AD$3), TerviseametiInspektor, "")</f>
        <v/>
      </c>
      <c r="AE87" s="3" t="str">
        <f>IF(AND($AJ87, TerviseametiInspektoriIsikukood&lt;&gt;Kontroll!$AE$3), TerviseametiInspektoriIsikukood, "")</f>
        <v/>
      </c>
      <c r="AF87" s="3" t="str">
        <f>IF(AND($AJ87, TerviseametiInspektoriEpost&lt;&gt;Kontroll!$AF$3), TerviseametiInspektoriEpost, "")</f>
        <v/>
      </c>
      <c r="AI87" s="6" t="b">
        <f>IFERROR(SUMPRODUCT(--($B87:$X87&lt;&gt;""))&lt;&gt;SUMPRODUCT(--(Kontroll!$B$2:$X$2&lt;&gt;"")),TRUE)</f>
        <v>0</v>
      </c>
      <c r="AJ87" s="6" t="b">
        <f>IFERROR(SUMPRODUCT(--($C87:$N87&lt;&gt;""))&lt;&gt;SUMPRODUCT(--(Kontroll!$C$2:$N$2&lt;&gt;"")),TRUE)</f>
        <v>0</v>
      </c>
      <c r="AK87" s="6" t="b">
        <f t="shared" si="9"/>
        <v>0</v>
      </c>
      <c r="AL87" s="6" t="str">
        <f t="shared" si="10"/>
        <v/>
      </c>
      <c r="AM87" s="6" t="str">
        <f t="shared" si="11"/>
        <v/>
      </c>
      <c r="AN87" s="6" t="str">
        <f t="shared" si="12"/>
        <v/>
      </c>
    </row>
    <row r="88" spans="1:40" x14ac:dyDescent="0.35">
      <c r="A88" s="2" t="str">
        <f t="shared" si="8"/>
        <v/>
      </c>
      <c r="B88" s="29" t="str">
        <f>IF(AND($AJ88, AndmeteEsitamiseKP&lt;&gt;Kontroll!$B$3), AndmeteEsitamiseKP, "")</f>
        <v/>
      </c>
      <c r="O88" s="35" t="str">
        <f>IF(AND($AJ88, AsutuseNimi&lt;&gt;Kontroll!$O$3), AsutuseNimi, "")</f>
        <v/>
      </c>
      <c r="P88" s="35" t="str">
        <f>IF(AND($AJ88, AsutuseAadress&lt;&gt;Kontroll!$P$3), AsutuseAadress, "")</f>
        <v/>
      </c>
      <c r="Q88" s="36" t="str">
        <f>IF(AND($AJ88, AsutuseRyhm&lt;&gt;Kontroll!$Q$3), AsutuseRyhm, "")</f>
        <v/>
      </c>
      <c r="S88" s="38" t="str">
        <f>IF(AND($AJ88, IsolatsiooniAlgus&lt;&gt;Kontroll!$T$3), IsolatsiooniAlgus, "")</f>
        <v/>
      </c>
      <c r="T88" s="38" t="str">
        <f>IF(AND($AJ88, IsolatsiooniAlgus&lt;&gt;Kontroll!$T$3), IsolatsiooniAlgus, "")</f>
        <v/>
      </c>
      <c r="U88" s="39" t="str">
        <f>IF(AND($AJ88, IsolatsiooniLopp&lt;&gt;Kontroll!$U$3), IsolatsiooniLopp, "")</f>
        <v/>
      </c>
      <c r="V88" s="40" t="str">
        <f>IF(AND($AJ88, SeotudHaigeEesnimi&lt;&gt;Kontroll!$V$3), SeotudHaigeEesnimi, "")</f>
        <v/>
      </c>
      <c r="W88" s="36" t="str">
        <f>IF(AND($AJ88, SeotudHaigePerenimi&lt;&gt;Kontroll!$W$3), SeotudHaigePerenimi, "")</f>
        <v/>
      </c>
      <c r="X88" s="41" t="str">
        <f>IF(AND($AJ88, SeotudHaigeIsikukood&lt;&gt;Kontroll!$X$3), SeotudHaigeIsikukood, "")</f>
        <v/>
      </c>
      <c r="Z88" s="3" t="str">
        <f>IF(AND($AJ88, AndmeteEsitajaNimi&lt;&gt;Kontroll!$Z$3), AndmeteEsitajaNimi, "")</f>
        <v/>
      </c>
      <c r="AA88" s="3" t="str">
        <f>IF(AND($AJ88, AndmeteEsitajaEpost&lt;&gt;Kontroll!$AA$3), AndmeteEsitajaEpost, "")</f>
        <v/>
      </c>
      <c r="AB88" s="3" t="str">
        <f>IF(AND($AJ88, AndmeteEsitajaTelefon&lt;&gt;Kontroll!$AB$3), AndmeteEsitajaTelefon, "")</f>
        <v/>
      </c>
      <c r="AC88" s="3" t="str">
        <f>IF(AND($AJ88, TerviseametiRegioon&lt;&gt;Kontroll!$AC$3), TerviseametiRegioon, "")</f>
        <v/>
      </c>
      <c r="AD88" s="3" t="str">
        <f>IF(AND($AJ88, TerviseametiInspektor&lt;&gt;Kontroll!$AD$3), TerviseametiInspektor, "")</f>
        <v/>
      </c>
      <c r="AE88" s="3" t="str">
        <f>IF(AND($AJ88, TerviseametiInspektoriIsikukood&lt;&gt;Kontroll!$AE$3), TerviseametiInspektoriIsikukood, "")</f>
        <v/>
      </c>
      <c r="AF88" s="3" t="str">
        <f>IF(AND($AJ88, TerviseametiInspektoriEpost&lt;&gt;Kontroll!$AF$3), TerviseametiInspektoriEpost, "")</f>
        <v/>
      </c>
      <c r="AI88" s="6" t="b">
        <f>IFERROR(SUMPRODUCT(--($B88:$X88&lt;&gt;""))&lt;&gt;SUMPRODUCT(--(Kontroll!$B$2:$X$2&lt;&gt;"")),TRUE)</f>
        <v>0</v>
      </c>
      <c r="AJ88" s="6" t="b">
        <f>IFERROR(SUMPRODUCT(--($C88:$N88&lt;&gt;""))&lt;&gt;SUMPRODUCT(--(Kontroll!$C$2:$N$2&lt;&gt;"")),TRUE)</f>
        <v>0</v>
      </c>
      <c r="AK88" s="6" t="b">
        <f t="shared" si="9"/>
        <v>0</v>
      </c>
      <c r="AL88" s="6" t="str">
        <f t="shared" si="10"/>
        <v/>
      </c>
      <c r="AM88" s="6" t="str">
        <f t="shared" si="11"/>
        <v/>
      </c>
      <c r="AN88" s="6" t="str">
        <f t="shared" si="12"/>
        <v/>
      </c>
    </row>
    <row r="89" spans="1:40" x14ac:dyDescent="0.35">
      <c r="A89" s="2" t="str">
        <f t="shared" si="8"/>
        <v/>
      </c>
      <c r="B89" s="29" t="str">
        <f>IF(AND($AJ89, AndmeteEsitamiseKP&lt;&gt;Kontroll!$B$3), AndmeteEsitamiseKP, "")</f>
        <v/>
      </c>
      <c r="O89" s="35" t="str">
        <f>IF(AND($AJ89, AsutuseNimi&lt;&gt;Kontroll!$O$3), AsutuseNimi, "")</f>
        <v/>
      </c>
      <c r="P89" s="35" t="str">
        <f>IF(AND($AJ89, AsutuseAadress&lt;&gt;Kontroll!$P$3), AsutuseAadress, "")</f>
        <v/>
      </c>
      <c r="Q89" s="36" t="str">
        <f>IF(AND($AJ89, AsutuseRyhm&lt;&gt;Kontroll!$Q$3), AsutuseRyhm, "")</f>
        <v/>
      </c>
      <c r="S89" s="38" t="str">
        <f>IF(AND($AJ89, IsolatsiooniAlgus&lt;&gt;Kontroll!$T$3), IsolatsiooniAlgus, "")</f>
        <v/>
      </c>
      <c r="T89" s="38" t="str">
        <f>IF(AND($AJ89, IsolatsiooniAlgus&lt;&gt;Kontroll!$T$3), IsolatsiooniAlgus, "")</f>
        <v/>
      </c>
      <c r="U89" s="39" t="str">
        <f>IF(AND($AJ89, IsolatsiooniLopp&lt;&gt;Kontroll!$U$3), IsolatsiooniLopp, "")</f>
        <v/>
      </c>
      <c r="V89" s="40" t="str">
        <f>IF(AND($AJ89, SeotudHaigeEesnimi&lt;&gt;Kontroll!$V$3), SeotudHaigeEesnimi, "")</f>
        <v/>
      </c>
      <c r="W89" s="36" t="str">
        <f>IF(AND($AJ89, SeotudHaigePerenimi&lt;&gt;Kontroll!$W$3), SeotudHaigePerenimi, "")</f>
        <v/>
      </c>
      <c r="X89" s="41" t="str">
        <f>IF(AND($AJ89, SeotudHaigeIsikukood&lt;&gt;Kontroll!$X$3), SeotudHaigeIsikukood, "")</f>
        <v/>
      </c>
      <c r="Z89" s="3" t="str">
        <f>IF(AND($AJ89, AndmeteEsitajaNimi&lt;&gt;Kontroll!$Z$3), AndmeteEsitajaNimi, "")</f>
        <v/>
      </c>
      <c r="AA89" s="3" t="str">
        <f>IF(AND($AJ89, AndmeteEsitajaEpost&lt;&gt;Kontroll!$AA$3), AndmeteEsitajaEpost, "")</f>
        <v/>
      </c>
      <c r="AB89" s="3" t="str">
        <f>IF(AND($AJ89, AndmeteEsitajaTelefon&lt;&gt;Kontroll!$AB$3), AndmeteEsitajaTelefon, "")</f>
        <v/>
      </c>
      <c r="AC89" s="3" t="str">
        <f>IF(AND($AJ89, TerviseametiRegioon&lt;&gt;Kontroll!$AC$3), TerviseametiRegioon, "")</f>
        <v/>
      </c>
      <c r="AD89" s="3" t="str">
        <f>IF(AND($AJ89, TerviseametiInspektor&lt;&gt;Kontroll!$AD$3), TerviseametiInspektor, "")</f>
        <v/>
      </c>
      <c r="AE89" s="3" t="str">
        <f>IF(AND($AJ89, TerviseametiInspektoriIsikukood&lt;&gt;Kontroll!$AE$3), TerviseametiInspektoriIsikukood, "")</f>
        <v/>
      </c>
      <c r="AF89" s="3" t="str">
        <f>IF(AND($AJ89, TerviseametiInspektoriEpost&lt;&gt;Kontroll!$AF$3), TerviseametiInspektoriEpost, "")</f>
        <v/>
      </c>
      <c r="AI89" s="6" t="b">
        <f>IFERROR(SUMPRODUCT(--($B89:$X89&lt;&gt;""))&lt;&gt;SUMPRODUCT(--(Kontroll!$B$2:$X$2&lt;&gt;"")),TRUE)</f>
        <v>0</v>
      </c>
      <c r="AJ89" s="6" t="b">
        <f>IFERROR(SUMPRODUCT(--($C89:$N89&lt;&gt;""))&lt;&gt;SUMPRODUCT(--(Kontroll!$C$2:$N$2&lt;&gt;"")),TRUE)</f>
        <v>0</v>
      </c>
      <c r="AK89" s="6" t="b">
        <f t="shared" si="9"/>
        <v>0</v>
      </c>
      <c r="AL89" s="6" t="str">
        <f t="shared" si="10"/>
        <v/>
      </c>
      <c r="AM89" s="6" t="str">
        <f t="shared" si="11"/>
        <v/>
      </c>
      <c r="AN89" s="6" t="str">
        <f t="shared" si="12"/>
        <v/>
      </c>
    </row>
    <row r="90" spans="1:40" x14ac:dyDescent="0.35">
      <c r="A90" s="2" t="str">
        <f t="shared" si="8"/>
        <v/>
      </c>
      <c r="B90" s="29" t="str">
        <f>IF(AND($AJ90, AndmeteEsitamiseKP&lt;&gt;Kontroll!$B$3), AndmeteEsitamiseKP, "")</f>
        <v/>
      </c>
      <c r="O90" s="35" t="str">
        <f>IF(AND($AJ90, AsutuseNimi&lt;&gt;Kontroll!$O$3), AsutuseNimi, "")</f>
        <v/>
      </c>
      <c r="P90" s="35" t="str">
        <f>IF(AND($AJ90, AsutuseAadress&lt;&gt;Kontroll!$P$3), AsutuseAadress, "")</f>
        <v/>
      </c>
      <c r="Q90" s="36" t="str">
        <f>IF(AND($AJ90, AsutuseRyhm&lt;&gt;Kontroll!$Q$3), AsutuseRyhm, "")</f>
        <v/>
      </c>
      <c r="S90" s="38" t="str">
        <f>IF(AND($AJ90, IsolatsiooniAlgus&lt;&gt;Kontroll!$T$3), IsolatsiooniAlgus, "")</f>
        <v/>
      </c>
      <c r="T90" s="38" t="str">
        <f>IF(AND($AJ90, IsolatsiooniAlgus&lt;&gt;Kontroll!$T$3), IsolatsiooniAlgus, "")</f>
        <v/>
      </c>
      <c r="U90" s="39" t="str">
        <f>IF(AND($AJ90, IsolatsiooniLopp&lt;&gt;Kontroll!$U$3), IsolatsiooniLopp, "")</f>
        <v/>
      </c>
      <c r="V90" s="40" t="str">
        <f>IF(AND($AJ90, SeotudHaigeEesnimi&lt;&gt;Kontroll!$V$3), SeotudHaigeEesnimi, "")</f>
        <v/>
      </c>
      <c r="W90" s="36" t="str">
        <f>IF(AND($AJ90, SeotudHaigePerenimi&lt;&gt;Kontroll!$W$3), SeotudHaigePerenimi, "")</f>
        <v/>
      </c>
      <c r="X90" s="41" t="str">
        <f>IF(AND($AJ90, SeotudHaigeIsikukood&lt;&gt;Kontroll!$X$3), SeotudHaigeIsikukood, "")</f>
        <v/>
      </c>
      <c r="Z90" s="3" t="str">
        <f>IF(AND($AJ90, AndmeteEsitajaNimi&lt;&gt;Kontroll!$Z$3), AndmeteEsitajaNimi, "")</f>
        <v/>
      </c>
      <c r="AA90" s="3" t="str">
        <f>IF(AND($AJ90, AndmeteEsitajaEpost&lt;&gt;Kontroll!$AA$3), AndmeteEsitajaEpost, "")</f>
        <v/>
      </c>
      <c r="AB90" s="3" t="str">
        <f>IF(AND($AJ90, AndmeteEsitajaTelefon&lt;&gt;Kontroll!$AB$3), AndmeteEsitajaTelefon, "")</f>
        <v/>
      </c>
      <c r="AC90" s="3" t="str">
        <f>IF(AND($AJ90, TerviseametiRegioon&lt;&gt;Kontroll!$AC$3), TerviseametiRegioon, "")</f>
        <v/>
      </c>
      <c r="AD90" s="3" t="str">
        <f>IF(AND($AJ90, TerviseametiInspektor&lt;&gt;Kontroll!$AD$3), TerviseametiInspektor, "")</f>
        <v/>
      </c>
      <c r="AE90" s="3" t="str">
        <f>IF(AND($AJ90, TerviseametiInspektoriIsikukood&lt;&gt;Kontroll!$AE$3), TerviseametiInspektoriIsikukood, "")</f>
        <v/>
      </c>
      <c r="AF90" s="3" t="str">
        <f>IF(AND($AJ90, TerviseametiInspektoriEpost&lt;&gt;Kontroll!$AF$3), TerviseametiInspektoriEpost, "")</f>
        <v/>
      </c>
      <c r="AI90" s="6" t="b">
        <f>IFERROR(SUMPRODUCT(--($B90:$X90&lt;&gt;""))&lt;&gt;SUMPRODUCT(--(Kontroll!$B$2:$X$2&lt;&gt;"")),TRUE)</f>
        <v>0</v>
      </c>
      <c r="AJ90" s="6" t="b">
        <f>IFERROR(SUMPRODUCT(--($C90:$N90&lt;&gt;""))&lt;&gt;SUMPRODUCT(--(Kontroll!$C$2:$N$2&lt;&gt;"")),TRUE)</f>
        <v>0</v>
      </c>
      <c r="AK90" s="6" t="b">
        <f t="shared" si="9"/>
        <v>0</v>
      </c>
      <c r="AL90" s="6" t="str">
        <f t="shared" si="10"/>
        <v/>
      </c>
      <c r="AM90" s="6" t="str">
        <f t="shared" si="11"/>
        <v/>
      </c>
      <c r="AN90" s="6" t="str">
        <f t="shared" si="12"/>
        <v/>
      </c>
    </row>
    <row r="91" spans="1:40" x14ac:dyDescent="0.35">
      <c r="A91" s="2" t="str">
        <f t="shared" si="8"/>
        <v/>
      </c>
      <c r="B91" s="29" t="str">
        <f>IF(AND($AJ91, AndmeteEsitamiseKP&lt;&gt;Kontroll!$B$3), AndmeteEsitamiseKP, "")</f>
        <v/>
      </c>
      <c r="O91" s="35" t="str">
        <f>IF(AND($AJ91, AsutuseNimi&lt;&gt;Kontroll!$O$3), AsutuseNimi, "")</f>
        <v/>
      </c>
      <c r="P91" s="35" t="str">
        <f>IF(AND($AJ91, AsutuseAadress&lt;&gt;Kontroll!$P$3), AsutuseAadress, "")</f>
        <v/>
      </c>
      <c r="Q91" s="36" t="str">
        <f>IF(AND($AJ91, AsutuseRyhm&lt;&gt;Kontroll!$Q$3), AsutuseRyhm, "")</f>
        <v/>
      </c>
      <c r="S91" s="38" t="str">
        <f>IF(AND($AJ91, IsolatsiooniAlgus&lt;&gt;Kontroll!$T$3), IsolatsiooniAlgus, "")</f>
        <v/>
      </c>
      <c r="T91" s="38" t="str">
        <f>IF(AND($AJ91, IsolatsiooniAlgus&lt;&gt;Kontroll!$T$3), IsolatsiooniAlgus, "")</f>
        <v/>
      </c>
      <c r="U91" s="39" t="str">
        <f>IF(AND($AJ91, IsolatsiooniLopp&lt;&gt;Kontroll!$U$3), IsolatsiooniLopp, "")</f>
        <v/>
      </c>
      <c r="V91" s="40" t="str">
        <f>IF(AND($AJ91, SeotudHaigeEesnimi&lt;&gt;Kontroll!$V$3), SeotudHaigeEesnimi, "")</f>
        <v/>
      </c>
      <c r="W91" s="36" t="str">
        <f>IF(AND($AJ91, SeotudHaigePerenimi&lt;&gt;Kontroll!$W$3), SeotudHaigePerenimi, "")</f>
        <v/>
      </c>
      <c r="X91" s="41" t="str">
        <f>IF(AND($AJ91, SeotudHaigeIsikukood&lt;&gt;Kontroll!$X$3), SeotudHaigeIsikukood, "")</f>
        <v/>
      </c>
      <c r="Z91" s="3" t="str">
        <f>IF(AND($AJ91, AndmeteEsitajaNimi&lt;&gt;Kontroll!$Z$3), AndmeteEsitajaNimi, "")</f>
        <v/>
      </c>
      <c r="AA91" s="3" t="str">
        <f>IF(AND($AJ91, AndmeteEsitajaEpost&lt;&gt;Kontroll!$AA$3), AndmeteEsitajaEpost, "")</f>
        <v/>
      </c>
      <c r="AB91" s="3" t="str">
        <f>IF(AND($AJ91, AndmeteEsitajaTelefon&lt;&gt;Kontroll!$AB$3), AndmeteEsitajaTelefon, "")</f>
        <v/>
      </c>
      <c r="AC91" s="3" t="str">
        <f>IF(AND($AJ91, TerviseametiRegioon&lt;&gt;Kontroll!$AC$3), TerviseametiRegioon, "")</f>
        <v/>
      </c>
      <c r="AD91" s="3" t="str">
        <f>IF(AND($AJ91, TerviseametiInspektor&lt;&gt;Kontroll!$AD$3), TerviseametiInspektor, "")</f>
        <v/>
      </c>
      <c r="AE91" s="3" t="str">
        <f>IF(AND($AJ91, TerviseametiInspektoriIsikukood&lt;&gt;Kontroll!$AE$3), TerviseametiInspektoriIsikukood, "")</f>
        <v/>
      </c>
      <c r="AF91" s="3" t="str">
        <f>IF(AND($AJ91, TerviseametiInspektoriEpost&lt;&gt;Kontroll!$AF$3), TerviseametiInspektoriEpost, "")</f>
        <v/>
      </c>
      <c r="AI91" s="6" t="b">
        <f>IFERROR(SUMPRODUCT(--($B91:$X91&lt;&gt;""))&lt;&gt;SUMPRODUCT(--(Kontroll!$B$2:$X$2&lt;&gt;"")),TRUE)</f>
        <v>0</v>
      </c>
      <c r="AJ91" s="6" t="b">
        <f>IFERROR(SUMPRODUCT(--($C91:$N91&lt;&gt;""))&lt;&gt;SUMPRODUCT(--(Kontroll!$C$2:$N$2&lt;&gt;"")),TRUE)</f>
        <v>0</v>
      </c>
      <c r="AK91" s="6" t="b">
        <f t="shared" si="9"/>
        <v>0</v>
      </c>
      <c r="AL91" s="6" t="str">
        <f t="shared" si="10"/>
        <v/>
      </c>
      <c r="AM91" s="6" t="str">
        <f t="shared" si="11"/>
        <v/>
      </c>
      <c r="AN91" s="6" t="str">
        <f t="shared" si="12"/>
        <v/>
      </c>
    </row>
    <row r="92" spans="1:40" x14ac:dyDescent="0.35">
      <c r="A92" s="2" t="str">
        <f t="shared" si="8"/>
        <v/>
      </c>
      <c r="B92" s="29" t="str">
        <f>IF(AND($AJ92, AndmeteEsitamiseKP&lt;&gt;Kontroll!$B$3), AndmeteEsitamiseKP, "")</f>
        <v/>
      </c>
      <c r="O92" s="35" t="str">
        <f>IF(AND($AJ92, AsutuseNimi&lt;&gt;Kontroll!$O$3), AsutuseNimi, "")</f>
        <v/>
      </c>
      <c r="P92" s="35" t="str">
        <f>IF(AND($AJ92, AsutuseAadress&lt;&gt;Kontroll!$P$3), AsutuseAadress, "")</f>
        <v/>
      </c>
      <c r="Q92" s="36" t="str">
        <f>IF(AND($AJ92, AsutuseRyhm&lt;&gt;Kontroll!$Q$3), AsutuseRyhm, "")</f>
        <v/>
      </c>
      <c r="S92" s="38" t="str">
        <f>IF(AND($AJ92, IsolatsiooniAlgus&lt;&gt;Kontroll!$T$3), IsolatsiooniAlgus, "")</f>
        <v/>
      </c>
      <c r="T92" s="38" t="str">
        <f>IF(AND($AJ92, IsolatsiooniAlgus&lt;&gt;Kontroll!$T$3), IsolatsiooniAlgus, "")</f>
        <v/>
      </c>
      <c r="U92" s="39" t="str">
        <f>IF(AND($AJ92, IsolatsiooniLopp&lt;&gt;Kontroll!$U$3), IsolatsiooniLopp, "")</f>
        <v/>
      </c>
      <c r="V92" s="40" t="str">
        <f>IF(AND($AJ92, SeotudHaigeEesnimi&lt;&gt;Kontroll!$V$3), SeotudHaigeEesnimi, "")</f>
        <v/>
      </c>
      <c r="W92" s="36" t="str">
        <f>IF(AND($AJ92, SeotudHaigePerenimi&lt;&gt;Kontroll!$W$3), SeotudHaigePerenimi, "")</f>
        <v/>
      </c>
      <c r="X92" s="41" t="str">
        <f>IF(AND($AJ92, SeotudHaigeIsikukood&lt;&gt;Kontroll!$X$3), SeotudHaigeIsikukood, "")</f>
        <v/>
      </c>
      <c r="Z92" s="3" t="str">
        <f>IF(AND($AJ92, AndmeteEsitajaNimi&lt;&gt;Kontroll!$Z$3), AndmeteEsitajaNimi, "")</f>
        <v/>
      </c>
      <c r="AA92" s="3" t="str">
        <f>IF(AND($AJ92, AndmeteEsitajaEpost&lt;&gt;Kontroll!$AA$3), AndmeteEsitajaEpost, "")</f>
        <v/>
      </c>
      <c r="AB92" s="3" t="str">
        <f>IF(AND($AJ92, AndmeteEsitajaTelefon&lt;&gt;Kontroll!$AB$3), AndmeteEsitajaTelefon, "")</f>
        <v/>
      </c>
      <c r="AC92" s="3" t="str">
        <f>IF(AND($AJ92, TerviseametiRegioon&lt;&gt;Kontroll!$AC$3), TerviseametiRegioon, "")</f>
        <v/>
      </c>
      <c r="AD92" s="3" t="str">
        <f>IF(AND($AJ92, TerviseametiInspektor&lt;&gt;Kontroll!$AD$3), TerviseametiInspektor, "")</f>
        <v/>
      </c>
      <c r="AE92" s="3" t="str">
        <f>IF(AND($AJ92, TerviseametiInspektoriIsikukood&lt;&gt;Kontroll!$AE$3), TerviseametiInspektoriIsikukood, "")</f>
        <v/>
      </c>
      <c r="AF92" s="3" t="str">
        <f>IF(AND($AJ92, TerviseametiInspektoriEpost&lt;&gt;Kontroll!$AF$3), TerviseametiInspektoriEpost, "")</f>
        <v/>
      </c>
      <c r="AI92" s="6" t="b">
        <f>IFERROR(SUMPRODUCT(--($B92:$X92&lt;&gt;""))&lt;&gt;SUMPRODUCT(--(Kontroll!$B$2:$X$2&lt;&gt;"")),TRUE)</f>
        <v>0</v>
      </c>
      <c r="AJ92" s="6" t="b">
        <f>IFERROR(SUMPRODUCT(--($C92:$N92&lt;&gt;""))&lt;&gt;SUMPRODUCT(--(Kontroll!$C$2:$N$2&lt;&gt;"")),TRUE)</f>
        <v>0</v>
      </c>
      <c r="AK92" s="6" t="b">
        <f t="shared" si="9"/>
        <v>0</v>
      </c>
      <c r="AL92" s="6" t="str">
        <f t="shared" si="10"/>
        <v/>
      </c>
      <c r="AM92" s="6" t="str">
        <f t="shared" si="11"/>
        <v/>
      </c>
      <c r="AN92" s="6" t="str">
        <f t="shared" si="12"/>
        <v/>
      </c>
    </row>
    <row r="93" spans="1:40" x14ac:dyDescent="0.35">
      <c r="A93" s="2" t="str">
        <f t="shared" si="8"/>
        <v/>
      </c>
      <c r="B93" s="29" t="str">
        <f>IF(AND($AJ93, AndmeteEsitamiseKP&lt;&gt;Kontroll!$B$3), AndmeteEsitamiseKP, "")</f>
        <v/>
      </c>
      <c r="O93" s="35" t="str">
        <f>IF(AND($AJ93, AsutuseNimi&lt;&gt;Kontroll!$O$3), AsutuseNimi, "")</f>
        <v/>
      </c>
      <c r="P93" s="35" t="str">
        <f>IF(AND($AJ93, AsutuseAadress&lt;&gt;Kontroll!$P$3), AsutuseAadress, "")</f>
        <v/>
      </c>
      <c r="Q93" s="36" t="str">
        <f>IF(AND($AJ93, AsutuseRyhm&lt;&gt;Kontroll!$Q$3), AsutuseRyhm, "")</f>
        <v/>
      </c>
      <c r="S93" s="38" t="str">
        <f>IF(AND($AJ93, IsolatsiooniAlgus&lt;&gt;Kontroll!$T$3), IsolatsiooniAlgus, "")</f>
        <v/>
      </c>
      <c r="T93" s="38" t="str">
        <f>IF(AND($AJ93, IsolatsiooniAlgus&lt;&gt;Kontroll!$T$3), IsolatsiooniAlgus, "")</f>
        <v/>
      </c>
      <c r="U93" s="39" t="str">
        <f>IF(AND($AJ93, IsolatsiooniLopp&lt;&gt;Kontroll!$U$3), IsolatsiooniLopp, "")</f>
        <v/>
      </c>
      <c r="V93" s="40" t="str">
        <f>IF(AND($AJ93, SeotudHaigeEesnimi&lt;&gt;Kontroll!$V$3), SeotudHaigeEesnimi, "")</f>
        <v/>
      </c>
      <c r="W93" s="36" t="str">
        <f>IF(AND($AJ93, SeotudHaigePerenimi&lt;&gt;Kontroll!$W$3), SeotudHaigePerenimi, "")</f>
        <v/>
      </c>
      <c r="X93" s="41" t="str">
        <f>IF(AND($AJ93, SeotudHaigeIsikukood&lt;&gt;Kontroll!$X$3), SeotudHaigeIsikukood, "")</f>
        <v/>
      </c>
      <c r="Z93" s="3" t="str">
        <f>IF(AND($AJ93, AndmeteEsitajaNimi&lt;&gt;Kontroll!$Z$3), AndmeteEsitajaNimi, "")</f>
        <v/>
      </c>
      <c r="AA93" s="3" t="str">
        <f>IF(AND($AJ93, AndmeteEsitajaEpost&lt;&gt;Kontroll!$AA$3), AndmeteEsitajaEpost, "")</f>
        <v/>
      </c>
      <c r="AB93" s="3" t="str">
        <f>IF(AND($AJ93, AndmeteEsitajaTelefon&lt;&gt;Kontroll!$AB$3), AndmeteEsitajaTelefon, "")</f>
        <v/>
      </c>
      <c r="AC93" s="3" t="str">
        <f>IF(AND($AJ93, TerviseametiRegioon&lt;&gt;Kontroll!$AC$3), TerviseametiRegioon, "")</f>
        <v/>
      </c>
      <c r="AD93" s="3" t="str">
        <f>IF(AND($AJ93, TerviseametiInspektor&lt;&gt;Kontroll!$AD$3), TerviseametiInspektor, "")</f>
        <v/>
      </c>
      <c r="AE93" s="3" t="str">
        <f>IF(AND($AJ93, TerviseametiInspektoriIsikukood&lt;&gt;Kontroll!$AE$3), TerviseametiInspektoriIsikukood, "")</f>
        <v/>
      </c>
      <c r="AF93" s="3" t="str">
        <f>IF(AND($AJ93, TerviseametiInspektoriEpost&lt;&gt;Kontroll!$AF$3), TerviseametiInspektoriEpost, "")</f>
        <v/>
      </c>
      <c r="AI93" s="6" t="b">
        <f>IFERROR(SUMPRODUCT(--($B93:$X93&lt;&gt;""))&lt;&gt;SUMPRODUCT(--(Kontroll!$B$2:$X$2&lt;&gt;"")),TRUE)</f>
        <v>0</v>
      </c>
      <c r="AJ93" s="6" t="b">
        <f>IFERROR(SUMPRODUCT(--($C93:$N93&lt;&gt;""))&lt;&gt;SUMPRODUCT(--(Kontroll!$C$2:$N$2&lt;&gt;"")),TRUE)</f>
        <v>0</v>
      </c>
      <c r="AK93" s="6" t="b">
        <f t="shared" si="9"/>
        <v>0</v>
      </c>
      <c r="AL93" s="6" t="str">
        <f t="shared" si="10"/>
        <v/>
      </c>
      <c r="AM93" s="6" t="str">
        <f t="shared" si="11"/>
        <v/>
      </c>
      <c r="AN93" s="6" t="str">
        <f t="shared" si="12"/>
        <v/>
      </c>
    </row>
    <row r="94" spans="1:40" x14ac:dyDescent="0.35">
      <c r="A94" s="2" t="str">
        <f t="shared" si="8"/>
        <v/>
      </c>
      <c r="B94" s="29" t="str">
        <f>IF(AND($AJ94, AndmeteEsitamiseKP&lt;&gt;Kontroll!$B$3), AndmeteEsitamiseKP, "")</f>
        <v/>
      </c>
      <c r="O94" s="35" t="str">
        <f>IF(AND($AJ94, AsutuseNimi&lt;&gt;Kontroll!$O$3), AsutuseNimi, "")</f>
        <v/>
      </c>
      <c r="P94" s="35" t="str">
        <f>IF(AND($AJ94, AsutuseAadress&lt;&gt;Kontroll!$P$3), AsutuseAadress, "")</f>
        <v/>
      </c>
      <c r="Q94" s="36" t="str">
        <f>IF(AND($AJ94, AsutuseRyhm&lt;&gt;Kontroll!$Q$3), AsutuseRyhm, "")</f>
        <v/>
      </c>
      <c r="S94" s="38" t="str">
        <f>IF(AND($AJ94, IsolatsiooniAlgus&lt;&gt;Kontroll!$T$3), IsolatsiooniAlgus, "")</f>
        <v/>
      </c>
      <c r="T94" s="38" t="str">
        <f>IF(AND($AJ94, IsolatsiooniAlgus&lt;&gt;Kontroll!$T$3), IsolatsiooniAlgus, "")</f>
        <v/>
      </c>
      <c r="U94" s="39" t="str">
        <f>IF(AND($AJ94, IsolatsiooniLopp&lt;&gt;Kontroll!$U$3), IsolatsiooniLopp, "")</f>
        <v/>
      </c>
      <c r="V94" s="40" t="str">
        <f>IF(AND($AJ94, SeotudHaigeEesnimi&lt;&gt;Kontroll!$V$3), SeotudHaigeEesnimi, "")</f>
        <v/>
      </c>
      <c r="W94" s="36" t="str">
        <f>IF(AND($AJ94, SeotudHaigePerenimi&lt;&gt;Kontroll!$W$3), SeotudHaigePerenimi, "")</f>
        <v/>
      </c>
      <c r="X94" s="41" t="str">
        <f>IF(AND($AJ94, SeotudHaigeIsikukood&lt;&gt;Kontroll!$X$3), SeotudHaigeIsikukood, "")</f>
        <v/>
      </c>
      <c r="Z94" s="3" t="str">
        <f>IF(AND($AJ94, AndmeteEsitajaNimi&lt;&gt;Kontroll!$Z$3), AndmeteEsitajaNimi, "")</f>
        <v/>
      </c>
      <c r="AA94" s="3" t="str">
        <f>IF(AND($AJ94, AndmeteEsitajaEpost&lt;&gt;Kontroll!$AA$3), AndmeteEsitajaEpost, "")</f>
        <v/>
      </c>
      <c r="AB94" s="3" t="str">
        <f>IF(AND($AJ94, AndmeteEsitajaTelefon&lt;&gt;Kontroll!$AB$3), AndmeteEsitajaTelefon, "")</f>
        <v/>
      </c>
      <c r="AC94" s="3" t="str">
        <f>IF(AND($AJ94, TerviseametiRegioon&lt;&gt;Kontroll!$AC$3), TerviseametiRegioon, "")</f>
        <v/>
      </c>
      <c r="AD94" s="3" t="str">
        <f>IF(AND($AJ94, TerviseametiInspektor&lt;&gt;Kontroll!$AD$3), TerviseametiInspektor, "")</f>
        <v/>
      </c>
      <c r="AE94" s="3" t="str">
        <f>IF(AND($AJ94, TerviseametiInspektoriIsikukood&lt;&gt;Kontroll!$AE$3), TerviseametiInspektoriIsikukood, "")</f>
        <v/>
      </c>
      <c r="AF94" s="3" t="str">
        <f>IF(AND($AJ94, TerviseametiInspektoriEpost&lt;&gt;Kontroll!$AF$3), TerviseametiInspektoriEpost, "")</f>
        <v/>
      </c>
      <c r="AI94" s="6" t="b">
        <f>IFERROR(SUMPRODUCT(--($B94:$X94&lt;&gt;""))&lt;&gt;SUMPRODUCT(--(Kontroll!$B$2:$X$2&lt;&gt;"")),TRUE)</f>
        <v>0</v>
      </c>
      <c r="AJ94" s="6" t="b">
        <f>IFERROR(SUMPRODUCT(--($C94:$N94&lt;&gt;""))&lt;&gt;SUMPRODUCT(--(Kontroll!$C$2:$N$2&lt;&gt;"")),TRUE)</f>
        <v>0</v>
      </c>
      <c r="AK94" s="6" t="b">
        <f t="shared" si="9"/>
        <v>0</v>
      </c>
      <c r="AL94" s="6" t="str">
        <f t="shared" si="10"/>
        <v/>
      </c>
      <c r="AM94" s="6" t="str">
        <f t="shared" si="11"/>
        <v/>
      </c>
      <c r="AN94" s="6" t="str">
        <f t="shared" si="12"/>
        <v/>
      </c>
    </row>
    <row r="95" spans="1:40" x14ac:dyDescent="0.35">
      <c r="A95" s="2" t="str">
        <f t="shared" si="8"/>
        <v/>
      </c>
      <c r="B95" s="29" t="str">
        <f>IF(AND($AJ95, AndmeteEsitamiseKP&lt;&gt;Kontroll!$B$3), AndmeteEsitamiseKP, "")</f>
        <v/>
      </c>
      <c r="O95" s="35" t="str">
        <f>IF(AND($AJ95, AsutuseNimi&lt;&gt;Kontroll!$O$3), AsutuseNimi, "")</f>
        <v/>
      </c>
      <c r="P95" s="35" t="str">
        <f>IF(AND($AJ95, AsutuseAadress&lt;&gt;Kontroll!$P$3), AsutuseAadress, "")</f>
        <v/>
      </c>
      <c r="Q95" s="36" t="str">
        <f>IF(AND($AJ95, AsutuseRyhm&lt;&gt;Kontroll!$Q$3), AsutuseRyhm, "")</f>
        <v/>
      </c>
      <c r="S95" s="38" t="str">
        <f>IF(AND($AJ95, IsolatsiooniAlgus&lt;&gt;Kontroll!$T$3), IsolatsiooniAlgus, "")</f>
        <v/>
      </c>
      <c r="T95" s="38" t="str">
        <f>IF(AND($AJ95, IsolatsiooniAlgus&lt;&gt;Kontroll!$T$3), IsolatsiooniAlgus, "")</f>
        <v/>
      </c>
      <c r="U95" s="39" t="str">
        <f>IF(AND($AJ95, IsolatsiooniLopp&lt;&gt;Kontroll!$U$3), IsolatsiooniLopp, "")</f>
        <v/>
      </c>
      <c r="V95" s="40" t="str">
        <f>IF(AND($AJ95, SeotudHaigeEesnimi&lt;&gt;Kontroll!$V$3), SeotudHaigeEesnimi, "")</f>
        <v/>
      </c>
      <c r="W95" s="36" t="str">
        <f>IF(AND($AJ95, SeotudHaigePerenimi&lt;&gt;Kontroll!$W$3), SeotudHaigePerenimi, "")</f>
        <v/>
      </c>
      <c r="X95" s="41" t="str">
        <f>IF(AND($AJ95, SeotudHaigeIsikukood&lt;&gt;Kontroll!$X$3), SeotudHaigeIsikukood, "")</f>
        <v/>
      </c>
      <c r="Z95" s="3" t="str">
        <f>IF(AND($AJ95, AndmeteEsitajaNimi&lt;&gt;Kontroll!$Z$3), AndmeteEsitajaNimi, "")</f>
        <v/>
      </c>
      <c r="AA95" s="3" t="str">
        <f>IF(AND($AJ95, AndmeteEsitajaEpost&lt;&gt;Kontroll!$AA$3), AndmeteEsitajaEpost, "")</f>
        <v/>
      </c>
      <c r="AB95" s="3" t="str">
        <f>IF(AND($AJ95, AndmeteEsitajaTelefon&lt;&gt;Kontroll!$AB$3), AndmeteEsitajaTelefon, "")</f>
        <v/>
      </c>
      <c r="AC95" s="3" t="str">
        <f>IF(AND($AJ95, TerviseametiRegioon&lt;&gt;Kontroll!$AC$3), TerviseametiRegioon, "")</f>
        <v/>
      </c>
      <c r="AD95" s="3" t="str">
        <f>IF(AND($AJ95, TerviseametiInspektor&lt;&gt;Kontroll!$AD$3), TerviseametiInspektor, "")</f>
        <v/>
      </c>
      <c r="AE95" s="3" t="str">
        <f>IF(AND($AJ95, TerviseametiInspektoriIsikukood&lt;&gt;Kontroll!$AE$3), TerviseametiInspektoriIsikukood, "")</f>
        <v/>
      </c>
      <c r="AF95" s="3" t="str">
        <f>IF(AND($AJ95, TerviseametiInspektoriEpost&lt;&gt;Kontroll!$AF$3), TerviseametiInspektoriEpost, "")</f>
        <v/>
      </c>
      <c r="AI95" s="6" t="b">
        <f>IFERROR(SUMPRODUCT(--($B95:$X95&lt;&gt;""))&lt;&gt;SUMPRODUCT(--(Kontroll!$B$2:$X$2&lt;&gt;"")),TRUE)</f>
        <v>0</v>
      </c>
      <c r="AJ95" s="6" t="b">
        <f>IFERROR(SUMPRODUCT(--($C95:$N95&lt;&gt;""))&lt;&gt;SUMPRODUCT(--(Kontroll!$C$2:$N$2&lt;&gt;"")),TRUE)</f>
        <v>0</v>
      </c>
      <c r="AK95" s="6" t="b">
        <f t="shared" si="9"/>
        <v>0</v>
      </c>
      <c r="AL95" s="6" t="str">
        <f t="shared" si="10"/>
        <v/>
      </c>
      <c r="AM95" s="6" t="str">
        <f t="shared" si="11"/>
        <v/>
      </c>
      <c r="AN95" s="6" t="str">
        <f t="shared" si="12"/>
        <v/>
      </c>
    </row>
    <row r="96" spans="1:40" x14ac:dyDescent="0.35">
      <c r="A96" s="2" t="str">
        <f t="shared" si="8"/>
        <v/>
      </c>
      <c r="B96" s="29" t="str">
        <f>IF(AND($AJ96, AndmeteEsitamiseKP&lt;&gt;Kontroll!$B$3), AndmeteEsitamiseKP, "")</f>
        <v/>
      </c>
      <c r="O96" s="35" t="str">
        <f>IF(AND($AJ96, AsutuseNimi&lt;&gt;Kontroll!$O$3), AsutuseNimi, "")</f>
        <v/>
      </c>
      <c r="P96" s="35" t="str">
        <f>IF(AND($AJ96, AsutuseAadress&lt;&gt;Kontroll!$P$3), AsutuseAadress, "")</f>
        <v/>
      </c>
      <c r="Q96" s="36" t="str">
        <f>IF(AND($AJ96, AsutuseRyhm&lt;&gt;Kontroll!$Q$3), AsutuseRyhm, "")</f>
        <v/>
      </c>
      <c r="S96" s="38" t="str">
        <f>IF(AND($AJ96, IsolatsiooniAlgus&lt;&gt;Kontroll!$T$3), IsolatsiooniAlgus, "")</f>
        <v/>
      </c>
      <c r="T96" s="38" t="str">
        <f>IF(AND($AJ96, IsolatsiooniAlgus&lt;&gt;Kontroll!$T$3), IsolatsiooniAlgus, "")</f>
        <v/>
      </c>
      <c r="U96" s="39" t="str">
        <f>IF(AND($AJ96, IsolatsiooniLopp&lt;&gt;Kontroll!$U$3), IsolatsiooniLopp, "")</f>
        <v/>
      </c>
      <c r="V96" s="40" t="str">
        <f>IF(AND($AJ96, SeotudHaigeEesnimi&lt;&gt;Kontroll!$V$3), SeotudHaigeEesnimi, "")</f>
        <v/>
      </c>
      <c r="W96" s="36" t="str">
        <f>IF(AND($AJ96, SeotudHaigePerenimi&lt;&gt;Kontroll!$W$3), SeotudHaigePerenimi, "")</f>
        <v/>
      </c>
      <c r="X96" s="41" t="str">
        <f>IF(AND($AJ96, SeotudHaigeIsikukood&lt;&gt;Kontroll!$X$3), SeotudHaigeIsikukood, "")</f>
        <v/>
      </c>
      <c r="Z96" s="3" t="str">
        <f>IF(AND($AJ96, AndmeteEsitajaNimi&lt;&gt;Kontroll!$Z$3), AndmeteEsitajaNimi, "")</f>
        <v/>
      </c>
      <c r="AA96" s="3" t="str">
        <f>IF(AND($AJ96, AndmeteEsitajaEpost&lt;&gt;Kontroll!$AA$3), AndmeteEsitajaEpost, "")</f>
        <v/>
      </c>
      <c r="AB96" s="3" t="str">
        <f>IF(AND($AJ96, AndmeteEsitajaTelefon&lt;&gt;Kontroll!$AB$3), AndmeteEsitajaTelefon, "")</f>
        <v/>
      </c>
      <c r="AC96" s="3" t="str">
        <f>IF(AND($AJ96, TerviseametiRegioon&lt;&gt;Kontroll!$AC$3), TerviseametiRegioon, "")</f>
        <v/>
      </c>
      <c r="AD96" s="3" t="str">
        <f>IF(AND($AJ96, TerviseametiInspektor&lt;&gt;Kontroll!$AD$3), TerviseametiInspektor, "")</f>
        <v/>
      </c>
      <c r="AE96" s="3" t="str">
        <f>IF(AND($AJ96, TerviseametiInspektoriIsikukood&lt;&gt;Kontroll!$AE$3), TerviseametiInspektoriIsikukood, "")</f>
        <v/>
      </c>
      <c r="AF96" s="3" t="str">
        <f>IF(AND($AJ96, TerviseametiInspektoriEpost&lt;&gt;Kontroll!$AF$3), TerviseametiInspektoriEpost, "")</f>
        <v/>
      </c>
      <c r="AI96" s="6" t="b">
        <f>IFERROR(SUMPRODUCT(--($B96:$X96&lt;&gt;""))&lt;&gt;SUMPRODUCT(--(Kontroll!$B$2:$X$2&lt;&gt;"")),TRUE)</f>
        <v>0</v>
      </c>
      <c r="AJ96" s="6" t="b">
        <f>IFERROR(SUMPRODUCT(--($C96:$N96&lt;&gt;""))&lt;&gt;SUMPRODUCT(--(Kontroll!$C$2:$N$2&lt;&gt;"")),TRUE)</f>
        <v>0</v>
      </c>
      <c r="AK96" s="6" t="b">
        <f t="shared" si="9"/>
        <v>0</v>
      </c>
      <c r="AL96" s="6" t="str">
        <f t="shared" si="10"/>
        <v/>
      </c>
      <c r="AM96" s="6" t="str">
        <f t="shared" si="11"/>
        <v/>
      </c>
      <c r="AN96" s="6" t="str">
        <f t="shared" si="12"/>
        <v/>
      </c>
    </row>
    <row r="97" spans="1:40" x14ac:dyDescent="0.35">
      <c r="A97" s="2" t="str">
        <f t="shared" si="8"/>
        <v/>
      </c>
      <c r="B97" s="29" t="str">
        <f>IF(AND($AJ97, AndmeteEsitamiseKP&lt;&gt;Kontroll!$B$3), AndmeteEsitamiseKP, "")</f>
        <v/>
      </c>
      <c r="O97" s="35" t="str">
        <f>IF(AND($AJ97, AsutuseNimi&lt;&gt;Kontroll!$O$3), AsutuseNimi, "")</f>
        <v/>
      </c>
      <c r="P97" s="35" t="str">
        <f>IF(AND($AJ97, AsutuseAadress&lt;&gt;Kontroll!$P$3), AsutuseAadress, "")</f>
        <v/>
      </c>
      <c r="Q97" s="36" t="str">
        <f>IF(AND($AJ97, AsutuseRyhm&lt;&gt;Kontroll!$Q$3), AsutuseRyhm, "")</f>
        <v/>
      </c>
      <c r="S97" s="38" t="str">
        <f>IF(AND($AJ97, IsolatsiooniAlgus&lt;&gt;Kontroll!$T$3), IsolatsiooniAlgus, "")</f>
        <v/>
      </c>
      <c r="T97" s="38" t="str">
        <f>IF(AND($AJ97, IsolatsiooniAlgus&lt;&gt;Kontroll!$T$3), IsolatsiooniAlgus, "")</f>
        <v/>
      </c>
      <c r="U97" s="39" t="str">
        <f>IF(AND($AJ97, IsolatsiooniLopp&lt;&gt;Kontroll!$U$3), IsolatsiooniLopp, "")</f>
        <v/>
      </c>
      <c r="V97" s="40" t="str">
        <f>IF(AND($AJ97, SeotudHaigeEesnimi&lt;&gt;Kontroll!$V$3), SeotudHaigeEesnimi, "")</f>
        <v/>
      </c>
      <c r="W97" s="36" t="str">
        <f>IF(AND($AJ97, SeotudHaigePerenimi&lt;&gt;Kontroll!$W$3), SeotudHaigePerenimi, "")</f>
        <v/>
      </c>
      <c r="X97" s="41" t="str">
        <f>IF(AND($AJ97, SeotudHaigeIsikukood&lt;&gt;Kontroll!$X$3), SeotudHaigeIsikukood, "")</f>
        <v/>
      </c>
      <c r="Z97" s="3" t="str">
        <f>IF(AND($AJ97, AndmeteEsitajaNimi&lt;&gt;Kontroll!$Z$3), AndmeteEsitajaNimi, "")</f>
        <v/>
      </c>
      <c r="AA97" s="3" t="str">
        <f>IF(AND($AJ97, AndmeteEsitajaEpost&lt;&gt;Kontroll!$AA$3), AndmeteEsitajaEpost, "")</f>
        <v/>
      </c>
      <c r="AB97" s="3" t="str">
        <f>IF(AND($AJ97, AndmeteEsitajaTelefon&lt;&gt;Kontroll!$AB$3), AndmeteEsitajaTelefon, "")</f>
        <v/>
      </c>
      <c r="AC97" s="3" t="str">
        <f>IF(AND($AJ97, TerviseametiRegioon&lt;&gt;Kontroll!$AC$3), TerviseametiRegioon, "")</f>
        <v/>
      </c>
      <c r="AD97" s="3" t="str">
        <f>IF(AND($AJ97, TerviseametiInspektor&lt;&gt;Kontroll!$AD$3), TerviseametiInspektor, "")</f>
        <v/>
      </c>
      <c r="AE97" s="3" t="str">
        <f>IF(AND($AJ97, TerviseametiInspektoriIsikukood&lt;&gt;Kontroll!$AE$3), TerviseametiInspektoriIsikukood, "")</f>
        <v/>
      </c>
      <c r="AF97" s="3" t="str">
        <f>IF(AND($AJ97, TerviseametiInspektoriEpost&lt;&gt;Kontroll!$AF$3), TerviseametiInspektoriEpost, "")</f>
        <v/>
      </c>
      <c r="AI97" s="6" t="b">
        <f>IFERROR(SUMPRODUCT(--($B97:$X97&lt;&gt;""))&lt;&gt;SUMPRODUCT(--(Kontroll!$B$2:$X$2&lt;&gt;"")),TRUE)</f>
        <v>0</v>
      </c>
      <c r="AJ97" s="6" t="b">
        <f>IFERROR(SUMPRODUCT(--($C97:$N97&lt;&gt;""))&lt;&gt;SUMPRODUCT(--(Kontroll!$C$2:$N$2&lt;&gt;"")),TRUE)</f>
        <v>0</v>
      </c>
      <c r="AK97" s="6" t="b">
        <f t="shared" si="9"/>
        <v>0</v>
      </c>
      <c r="AL97" s="6" t="str">
        <f t="shared" si="10"/>
        <v/>
      </c>
      <c r="AM97" s="6" t="str">
        <f t="shared" si="11"/>
        <v/>
      </c>
      <c r="AN97" s="6" t="str">
        <f t="shared" si="12"/>
        <v/>
      </c>
    </row>
    <row r="98" spans="1:40" x14ac:dyDescent="0.35">
      <c r="A98" s="2" t="str">
        <f t="shared" si="8"/>
        <v/>
      </c>
      <c r="B98" s="29" t="str">
        <f>IF(AND($AJ98, AndmeteEsitamiseKP&lt;&gt;Kontroll!$B$3), AndmeteEsitamiseKP, "")</f>
        <v/>
      </c>
      <c r="O98" s="35" t="str">
        <f>IF(AND($AJ98, AsutuseNimi&lt;&gt;Kontroll!$O$3), AsutuseNimi, "")</f>
        <v/>
      </c>
      <c r="P98" s="35" t="str">
        <f>IF(AND($AJ98, AsutuseAadress&lt;&gt;Kontroll!$P$3), AsutuseAadress, "")</f>
        <v/>
      </c>
      <c r="Q98" s="36" t="str">
        <f>IF(AND($AJ98, AsutuseRyhm&lt;&gt;Kontroll!$Q$3), AsutuseRyhm, "")</f>
        <v/>
      </c>
      <c r="S98" s="38" t="str">
        <f>IF(AND($AJ98, IsolatsiooniAlgus&lt;&gt;Kontroll!$T$3), IsolatsiooniAlgus, "")</f>
        <v/>
      </c>
      <c r="T98" s="38" t="str">
        <f>IF(AND($AJ98, IsolatsiooniAlgus&lt;&gt;Kontroll!$T$3), IsolatsiooniAlgus, "")</f>
        <v/>
      </c>
      <c r="U98" s="39" t="str">
        <f>IF(AND($AJ98, IsolatsiooniLopp&lt;&gt;Kontroll!$U$3), IsolatsiooniLopp, "")</f>
        <v/>
      </c>
      <c r="V98" s="40" t="str">
        <f>IF(AND($AJ98, SeotudHaigeEesnimi&lt;&gt;Kontroll!$V$3), SeotudHaigeEesnimi, "")</f>
        <v/>
      </c>
      <c r="W98" s="36" t="str">
        <f>IF(AND($AJ98, SeotudHaigePerenimi&lt;&gt;Kontroll!$W$3), SeotudHaigePerenimi, "")</f>
        <v/>
      </c>
      <c r="X98" s="41" t="str">
        <f>IF(AND($AJ98, SeotudHaigeIsikukood&lt;&gt;Kontroll!$X$3), SeotudHaigeIsikukood, "")</f>
        <v/>
      </c>
      <c r="Z98" s="3" t="str">
        <f>IF(AND($AJ98, AndmeteEsitajaNimi&lt;&gt;Kontroll!$Z$3), AndmeteEsitajaNimi, "")</f>
        <v/>
      </c>
      <c r="AA98" s="3" t="str">
        <f>IF(AND($AJ98, AndmeteEsitajaEpost&lt;&gt;Kontroll!$AA$3), AndmeteEsitajaEpost, "")</f>
        <v/>
      </c>
      <c r="AB98" s="3" t="str">
        <f>IF(AND($AJ98, AndmeteEsitajaTelefon&lt;&gt;Kontroll!$AB$3), AndmeteEsitajaTelefon, "")</f>
        <v/>
      </c>
      <c r="AC98" s="3" t="str">
        <f>IF(AND($AJ98, TerviseametiRegioon&lt;&gt;Kontroll!$AC$3), TerviseametiRegioon, "")</f>
        <v/>
      </c>
      <c r="AD98" s="3" t="str">
        <f>IF(AND($AJ98, TerviseametiInspektor&lt;&gt;Kontroll!$AD$3), TerviseametiInspektor, "")</f>
        <v/>
      </c>
      <c r="AE98" s="3" t="str">
        <f>IF(AND($AJ98, TerviseametiInspektoriIsikukood&lt;&gt;Kontroll!$AE$3), TerviseametiInspektoriIsikukood, "")</f>
        <v/>
      </c>
      <c r="AF98" s="3" t="str">
        <f>IF(AND($AJ98, TerviseametiInspektoriEpost&lt;&gt;Kontroll!$AF$3), TerviseametiInspektoriEpost, "")</f>
        <v/>
      </c>
      <c r="AI98" s="6" t="b">
        <f>IFERROR(SUMPRODUCT(--($B98:$X98&lt;&gt;""))&lt;&gt;SUMPRODUCT(--(Kontroll!$B$2:$X$2&lt;&gt;"")),TRUE)</f>
        <v>0</v>
      </c>
      <c r="AJ98" s="6" t="b">
        <f>IFERROR(SUMPRODUCT(--($C98:$N98&lt;&gt;""))&lt;&gt;SUMPRODUCT(--(Kontroll!$C$2:$N$2&lt;&gt;"")),TRUE)</f>
        <v>0</v>
      </c>
      <c r="AK98" s="6" t="b">
        <f t="shared" si="9"/>
        <v>0</v>
      </c>
      <c r="AL98" s="6" t="str">
        <f t="shared" si="10"/>
        <v/>
      </c>
      <c r="AM98" s="6" t="str">
        <f t="shared" si="11"/>
        <v/>
      </c>
      <c r="AN98" s="6" t="str">
        <f t="shared" si="12"/>
        <v/>
      </c>
    </row>
    <row r="99" spans="1:40" x14ac:dyDescent="0.35">
      <c r="A99" s="2" t="str">
        <f t="shared" si="8"/>
        <v/>
      </c>
      <c r="B99" s="29" t="str">
        <f>IF(AND($AJ99, AndmeteEsitamiseKP&lt;&gt;Kontroll!$B$3), AndmeteEsitamiseKP, "")</f>
        <v/>
      </c>
      <c r="O99" s="35" t="str">
        <f>IF(AND($AJ99, AsutuseNimi&lt;&gt;Kontroll!$O$3), AsutuseNimi, "")</f>
        <v/>
      </c>
      <c r="P99" s="35" t="str">
        <f>IF(AND($AJ99, AsutuseAadress&lt;&gt;Kontroll!$P$3), AsutuseAadress, "")</f>
        <v/>
      </c>
      <c r="Q99" s="36" t="str">
        <f>IF(AND($AJ99, AsutuseRyhm&lt;&gt;Kontroll!$Q$3), AsutuseRyhm, "")</f>
        <v/>
      </c>
      <c r="S99" s="38" t="str">
        <f>IF(AND($AJ99, IsolatsiooniAlgus&lt;&gt;Kontroll!$T$3), IsolatsiooniAlgus, "")</f>
        <v/>
      </c>
      <c r="T99" s="38" t="str">
        <f>IF(AND($AJ99, IsolatsiooniAlgus&lt;&gt;Kontroll!$T$3), IsolatsiooniAlgus, "")</f>
        <v/>
      </c>
      <c r="U99" s="39" t="str">
        <f>IF(AND($AJ99, IsolatsiooniLopp&lt;&gt;Kontroll!$U$3), IsolatsiooniLopp, "")</f>
        <v/>
      </c>
      <c r="V99" s="40" t="str">
        <f>IF(AND($AJ99, SeotudHaigeEesnimi&lt;&gt;Kontroll!$V$3), SeotudHaigeEesnimi, "")</f>
        <v/>
      </c>
      <c r="W99" s="36" t="str">
        <f>IF(AND($AJ99, SeotudHaigePerenimi&lt;&gt;Kontroll!$W$3), SeotudHaigePerenimi, "")</f>
        <v/>
      </c>
      <c r="X99" s="41" t="str">
        <f>IF(AND($AJ99, SeotudHaigeIsikukood&lt;&gt;Kontroll!$X$3), SeotudHaigeIsikukood, "")</f>
        <v/>
      </c>
      <c r="Z99" s="3" t="str">
        <f>IF(AND($AJ99, AndmeteEsitajaNimi&lt;&gt;Kontroll!$Z$3), AndmeteEsitajaNimi, "")</f>
        <v/>
      </c>
      <c r="AA99" s="3" t="str">
        <f>IF(AND($AJ99, AndmeteEsitajaEpost&lt;&gt;Kontroll!$AA$3), AndmeteEsitajaEpost, "")</f>
        <v/>
      </c>
      <c r="AB99" s="3" t="str">
        <f>IF(AND($AJ99, AndmeteEsitajaTelefon&lt;&gt;Kontroll!$AB$3), AndmeteEsitajaTelefon, "")</f>
        <v/>
      </c>
      <c r="AC99" s="3" t="str">
        <f>IF(AND($AJ99, TerviseametiRegioon&lt;&gt;Kontroll!$AC$3), TerviseametiRegioon, "")</f>
        <v/>
      </c>
      <c r="AD99" s="3" t="str">
        <f>IF(AND($AJ99, TerviseametiInspektor&lt;&gt;Kontroll!$AD$3), TerviseametiInspektor, "")</f>
        <v/>
      </c>
      <c r="AE99" s="3" t="str">
        <f>IF(AND($AJ99, TerviseametiInspektoriIsikukood&lt;&gt;Kontroll!$AE$3), TerviseametiInspektoriIsikukood, "")</f>
        <v/>
      </c>
      <c r="AF99" s="3" t="str">
        <f>IF(AND($AJ99, TerviseametiInspektoriEpost&lt;&gt;Kontroll!$AF$3), TerviseametiInspektoriEpost, "")</f>
        <v/>
      </c>
      <c r="AI99" s="6" t="b">
        <f>IFERROR(SUMPRODUCT(--($B99:$X99&lt;&gt;""))&lt;&gt;SUMPRODUCT(--(Kontroll!$B$2:$X$2&lt;&gt;"")),TRUE)</f>
        <v>0</v>
      </c>
      <c r="AJ99" s="6" t="b">
        <f>IFERROR(SUMPRODUCT(--($C99:$N99&lt;&gt;""))&lt;&gt;SUMPRODUCT(--(Kontroll!$C$2:$N$2&lt;&gt;"")),TRUE)</f>
        <v>0</v>
      </c>
      <c r="AK99" s="6" t="b">
        <f t="shared" si="9"/>
        <v>0</v>
      </c>
      <c r="AL99" s="6" t="str">
        <f t="shared" si="10"/>
        <v/>
      </c>
      <c r="AM99" s="6" t="str">
        <f t="shared" si="11"/>
        <v/>
      </c>
      <c r="AN99" s="6" t="str">
        <f t="shared" si="12"/>
        <v/>
      </c>
    </row>
    <row r="100" spans="1:40" x14ac:dyDescent="0.35">
      <c r="A100" s="2" t="str">
        <f t="shared" si="8"/>
        <v/>
      </c>
      <c r="B100" s="29" t="str">
        <f>IF(AND($AJ100, AndmeteEsitamiseKP&lt;&gt;Kontroll!$B$3), AndmeteEsitamiseKP, "")</f>
        <v/>
      </c>
      <c r="O100" s="35" t="str">
        <f>IF(AND($AJ100, AsutuseNimi&lt;&gt;Kontroll!$O$3), AsutuseNimi, "")</f>
        <v/>
      </c>
      <c r="P100" s="35" t="str">
        <f>IF(AND($AJ100, AsutuseAadress&lt;&gt;Kontroll!$P$3), AsutuseAadress, "")</f>
        <v/>
      </c>
      <c r="Q100" s="36" t="str">
        <f>IF(AND($AJ100, AsutuseRyhm&lt;&gt;Kontroll!$Q$3), AsutuseRyhm, "")</f>
        <v/>
      </c>
      <c r="S100" s="38" t="str">
        <f>IF(AND($AJ100, IsolatsiooniAlgus&lt;&gt;Kontroll!$T$3), IsolatsiooniAlgus, "")</f>
        <v/>
      </c>
      <c r="T100" s="38" t="str">
        <f>IF(AND($AJ100, IsolatsiooniAlgus&lt;&gt;Kontroll!$T$3), IsolatsiooniAlgus, "")</f>
        <v/>
      </c>
      <c r="U100" s="39" t="str">
        <f>IF(AND($AJ100, IsolatsiooniLopp&lt;&gt;Kontroll!$U$3), IsolatsiooniLopp, "")</f>
        <v/>
      </c>
      <c r="V100" s="40" t="str">
        <f>IF(AND($AJ100, SeotudHaigeEesnimi&lt;&gt;Kontroll!$V$3), SeotudHaigeEesnimi, "")</f>
        <v/>
      </c>
      <c r="W100" s="36" t="str">
        <f>IF(AND($AJ100, SeotudHaigePerenimi&lt;&gt;Kontroll!$W$3), SeotudHaigePerenimi, "")</f>
        <v/>
      </c>
      <c r="X100" s="41" t="str">
        <f>IF(AND($AJ100, SeotudHaigeIsikukood&lt;&gt;Kontroll!$X$3), SeotudHaigeIsikukood, "")</f>
        <v/>
      </c>
      <c r="Z100" s="3" t="str">
        <f>IF(AND($AJ100, AndmeteEsitajaNimi&lt;&gt;Kontroll!$Z$3), AndmeteEsitajaNimi, "")</f>
        <v/>
      </c>
      <c r="AA100" s="3" t="str">
        <f>IF(AND($AJ100, AndmeteEsitajaEpost&lt;&gt;Kontroll!$AA$3), AndmeteEsitajaEpost, "")</f>
        <v/>
      </c>
      <c r="AB100" s="3" t="str">
        <f>IF(AND($AJ100, AndmeteEsitajaTelefon&lt;&gt;Kontroll!$AB$3), AndmeteEsitajaTelefon, "")</f>
        <v/>
      </c>
      <c r="AC100" s="3" t="str">
        <f>IF(AND($AJ100, TerviseametiRegioon&lt;&gt;Kontroll!$AC$3), TerviseametiRegioon, "")</f>
        <v/>
      </c>
      <c r="AD100" s="3" t="str">
        <f>IF(AND($AJ100, TerviseametiInspektor&lt;&gt;Kontroll!$AD$3), TerviseametiInspektor, "")</f>
        <v/>
      </c>
      <c r="AE100" s="3" t="str">
        <f>IF(AND($AJ100, TerviseametiInspektoriIsikukood&lt;&gt;Kontroll!$AE$3), TerviseametiInspektoriIsikukood, "")</f>
        <v/>
      </c>
      <c r="AF100" s="3" t="str">
        <f>IF(AND($AJ100, TerviseametiInspektoriEpost&lt;&gt;Kontroll!$AF$3), TerviseametiInspektoriEpost, "")</f>
        <v/>
      </c>
      <c r="AI100" s="6" t="b">
        <f>IFERROR(SUMPRODUCT(--($B100:$X100&lt;&gt;""))&lt;&gt;SUMPRODUCT(--(Kontroll!$B$2:$X$2&lt;&gt;"")),TRUE)</f>
        <v>0</v>
      </c>
      <c r="AJ100" s="6" t="b">
        <f>IFERROR(SUMPRODUCT(--($C100:$N100&lt;&gt;""))&lt;&gt;SUMPRODUCT(--(Kontroll!$C$2:$N$2&lt;&gt;"")),TRUE)</f>
        <v>0</v>
      </c>
      <c r="AK100" s="6" t="b">
        <f t="shared" si="9"/>
        <v>0</v>
      </c>
      <c r="AL100" s="6" t="str">
        <f t="shared" si="10"/>
        <v/>
      </c>
      <c r="AM100" s="6" t="str">
        <f t="shared" si="11"/>
        <v/>
      </c>
      <c r="AN100" s="6" t="str">
        <f t="shared" si="12"/>
        <v/>
      </c>
    </row>
    <row r="101" spans="1:40" x14ac:dyDescent="0.35">
      <c r="A101" s="2" t="str">
        <f t="shared" si="8"/>
        <v/>
      </c>
      <c r="B101" s="29" t="str">
        <f>IF(AND($AJ101, AndmeteEsitamiseKP&lt;&gt;Kontroll!$B$3), AndmeteEsitamiseKP, "")</f>
        <v/>
      </c>
      <c r="O101" s="35" t="str">
        <f>IF(AND($AJ101, AsutuseNimi&lt;&gt;Kontroll!$O$3), AsutuseNimi, "")</f>
        <v/>
      </c>
      <c r="P101" s="35" t="str">
        <f>IF(AND($AJ101, AsutuseAadress&lt;&gt;Kontroll!$P$3), AsutuseAadress, "")</f>
        <v/>
      </c>
      <c r="Q101" s="36" t="str">
        <f>IF(AND($AJ101, AsutuseRyhm&lt;&gt;Kontroll!$Q$3), AsutuseRyhm, "")</f>
        <v/>
      </c>
      <c r="S101" s="38" t="str">
        <f>IF(AND($AJ101, IsolatsiooniAlgus&lt;&gt;Kontroll!$T$3), IsolatsiooniAlgus, "")</f>
        <v/>
      </c>
      <c r="T101" s="38" t="str">
        <f>IF(AND($AJ101, IsolatsiooniAlgus&lt;&gt;Kontroll!$T$3), IsolatsiooniAlgus, "")</f>
        <v/>
      </c>
      <c r="U101" s="39" t="str">
        <f>IF(AND($AJ101, IsolatsiooniLopp&lt;&gt;Kontroll!$U$3), IsolatsiooniLopp, "")</f>
        <v/>
      </c>
      <c r="V101" s="40" t="str">
        <f>IF(AND($AJ101, SeotudHaigeEesnimi&lt;&gt;Kontroll!$V$3), SeotudHaigeEesnimi, "")</f>
        <v/>
      </c>
      <c r="W101" s="36" t="str">
        <f>IF(AND($AJ101, SeotudHaigePerenimi&lt;&gt;Kontroll!$W$3), SeotudHaigePerenimi, "")</f>
        <v/>
      </c>
      <c r="X101" s="41" t="str">
        <f>IF(AND($AJ101, SeotudHaigeIsikukood&lt;&gt;Kontroll!$X$3), SeotudHaigeIsikukood, "")</f>
        <v/>
      </c>
      <c r="Z101" s="3" t="str">
        <f>IF(AND($AJ101, AndmeteEsitajaNimi&lt;&gt;Kontroll!$Z$3), AndmeteEsitajaNimi, "")</f>
        <v/>
      </c>
      <c r="AA101" s="3" t="str">
        <f>IF(AND($AJ101, AndmeteEsitajaEpost&lt;&gt;Kontroll!$AA$3), AndmeteEsitajaEpost, "")</f>
        <v/>
      </c>
      <c r="AB101" s="3" t="str">
        <f>IF(AND($AJ101, AndmeteEsitajaTelefon&lt;&gt;Kontroll!$AB$3), AndmeteEsitajaTelefon, "")</f>
        <v/>
      </c>
      <c r="AC101" s="3" t="str">
        <f>IF(AND($AJ101, TerviseametiRegioon&lt;&gt;Kontroll!$AC$3), TerviseametiRegioon, "")</f>
        <v/>
      </c>
      <c r="AD101" s="3" t="str">
        <f>IF(AND($AJ101, TerviseametiInspektor&lt;&gt;Kontroll!$AD$3), TerviseametiInspektor, "")</f>
        <v/>
      </c>
      <c r="AE101" s="3" t="str">
        <f>IF(AND($AJ101, TerviseametiInspektoriIsikukood&lt;&gt;Kontroll!$AE$3), TerviseametiInspektoriIsikukood, "")</f>
        <v/>
      </c>
      <c r="AF101" s="3" t="str">
        <f>IF(AND($AJ101, TerviseametiInspektoriEpost&lt;&gt;Kontroll!$AF$3), TerviseametiInspektoriEpost, "")</f>
        <v/>
      </c>
      <c r="AI101" s="6" t="b">
        <f>IFERROR(SUMPRODUCT(--($B101:$X101&lt;&gt;""))&lt;&gt;SUMPRODUCT(--(Kontroll!$B$2:$X$2&lt;&gt;"")),TRUE)</f>
        <v>0</v>
      </c>
      <c r="AJ101" s="6" t="b">
        <f>IFERROR(SUMPRODUCT(--($C101:$N101&lt;&gt;""))&lt;&gt;SUMPRODUCT(--(Kontroll!$C$2:$N$2&lt;&gt;"")),TRUE)</f>
        <v>0</v>
      </c>
      <c r="AK101" s="6" t="b">
        <f t="shared" si="9"/>
        <v>0</v>
      </c>
      <c r="AL101" s="6" t="str">
        <f t="shared" si="10"/>
        <v/>
      </c>
      <c r="AM101" s="6" t="str">
        <f t="shared" si="11"/>
        <v/>
      </c>
      <c r="AN101" s="6" t="str">
        <f t="shared" si="12"/>
        <v/>
      </c>
    </row>
    <row r="102" spans="1:40" x14ac:dyDescent="0.35">
      <c r="A102" s="2" t="str">
        <f t="shared" si="8"/>
        <v/>
      </c>
      <c r="B102" s="29" t="str">
        <f>IF(AND($AJ102, AndmeteEsitamiseKP&lt;&gt;Kontroll!$B$3), AndmeteEsitamiseKP, "")</f>
        <v/>
      </c>
      <c r="O102" s="35" t="str">
        <f>IF(AND($AJ102, AsutuseNimi&lt;&gt;Kontroll!$O$3), AsutuseNimi, "")</f>
        <v/>
      </c>
      <c r="P102" s="35" t="str">
        <f>IF(AND($AJ102, AsutuseAadress&lt;&gt;Kontroll!$P$3), AsutuseAadress, "")</f>
        <v/>
      </c>
      <c r="Q102" s="36" t="str">
        <f>IF(AND($AJ102, AsutuseRyhm&lt;&gt;Kontroll!$Q$3), AsutuseRyhm, "")</f>
        <v/>
      </c>
      <c r="S102" s="38" t="str">
        <f>IF(AND($AJ102, IsolatsiooniAlgus&lt;&gt;Kontroll!$T$3), IsolatsiooniAlgus, "")</f>
        <v/>
      </c>
      <c r="T102" s="38" t="str">
        <f>IF(AND($AJ102, IsolatsiooniAlgus&lt;&gt;Kontroll!$T$3), IsolatsiooniAlgus, "")</f>
        <v/>
      </c>
      <c r="U102" s="39" t="str">
        <f>IF(AND($AJ102, IsolatsiooniLopp&lt;&gt;Kontroll!$U$3), IsolatsiooniLopp, "")</f>
        <v/>
      </c>
      <c r="V102" s="40" t="str">
        <f>IF(AND($AJ102, SeotudHaigeEesnimi&lt;&gt;Kontroll!$V$3), SeotudHaigeEesnimi, "")</f>
        <v/>
      </c>
      <c r="W102" s="36" t="str">
        <f>IF(AND($AJ102, SeotudHaigePerenimi&lt;&gt;Kontroll!$W$3), SeotudHaigePerenimi, "")</f>
        <v/>
      </c>
      <c r="X102" s="41" t="str">
        <f>IF(AND($AJ102, SeotudHaigeIsikukood&lt;&gt;Kontroll!$X$3), SeotudHaigeIsikukood, "")</f>
        <v/>
      </c>
      <c r="Z102" s="3" t="str">
        <f>IF(AND($AJ102, AndmeteEsitajaNimi&lt;&gt;Kontroll!$Z$3), AndmeteEsitajaNimi, "")</f>
        <v/>
      </c>
      <c r="AA102" s="3" t="str">
        <f>IF(AND($AJ102, AndmeteEsitajaEpost&lt;&gt;Kontroll!$AA$3), AndmeteEsitajaEpost, "")</f>
        <v/>
      </c>
      <c r="AB102" s="3" t="str">
        <f>IF(AND($AJ102, AndmeteEsitajaTelefon&lt;&gt;Kontroll!$AB$3), AndmeteEsitajaTelefon, "")</f>
        <v/>
      </c>
      <c r="AC102" s="3" t="str">
        <f>IF(AND($AJ102, TerviseametiRegioon&lt;&gt;Kontroll!$AC$3), TerviseametiRegioon, "")</f>
        <v/>
      </c>
      <c r="AD102" s="3" t="str">
        <f>IF(AND($AJ102, TerviseametiInspektor&lt;&gt;Kontroll!$AD$3), TerviseametiInspektor, "")</f>
        <v/>
      </c>
      <c r="AE102" s="3" t="str">
        <f>IF(AND($AJ102, TerviseametiInspektoriIsikukood&lt;&gt;Kontroll!$AE$3), TerviseametiInspektoriIsikukood, "")</f>
        <v/>
      </c>
      <c r="AF102" s="3" t="str">
        <f>IF(AND($AJ102, TerviseametiInspektoriEpost&lt;&gt;Kontroll!$AF$3), TerviseametiInspektoriEpost, "")</f>
        <v/>
      </c>
      <c r="AI102" s="6" t="b">
        <f>IFERROR(SUMPRODUCT(--($B102:$X102&lt;&gt;""))&lt;&gt;SUMPRODUCT(--(Kontroll!$B$2:$X$2&lt;&gt;"")),TRUE)</f>
        <v>0</v>
      </c>
      <c r="AJ102" s="6" t="b">
        <f>IFERROR(SUMPRODUCT(--($C102:$N102&lt;&gt;""))&lt;&gt;SUMPRODUCT(--(Kontroll!$C$2:$N$2&lt;&gt;"")),TRUE)</f>
        <v>0</v>
      </c>
      <c r="AK102" s="6" t="b">
        <f t="shared" si="9"/>
        <v>0</v>
      </c>
      <c r="AL102" s="6" t="str">
        <f t="shared" si="10"/>
        <v/>
      </c>
      <c r="AM102" s="6" t="str">
        <f t="shared" si="11"/>
        <v/>
      </c>
      <c r="AN102" s="6" t="str">
        <f t="shared" si="12"/>
        <v/>
      </c>
    </row>
    <row r="103" spans="1:40" x14ac:dyDescent="0.35">
      <c r="A103" s="2" t="str">
        <f t="shared" si="8"/>
        <v/>
      </c>
      <c r="B103" s="29" t="str">
        <f>IF(AND($AJ103, AndmeteEsitamiseKP&lt;&gt;Kontroll!$B$3), AndmeteEsitamiseKP, "")</f>
        <v/>
      </c>
      <c r="O103" s="35" t="str">
        <f>IF(AND($AJ103, AsutuseNimi&lt;&gt;Kontroll!$O$3), AsutuseNimi, "")</f>
        <v/>
      </c>
      <c r="P103" s="35" t="str">
        <f>IF(AND($AJ103, AsutuseAadress&lt;&gt;Kontroll!$P$3), AsutuseAadress, "")</f>
        <v/>
      </c>
      <c r="Q103" s="36" t="str">
        <f>IF(AND($AJ103, AsutuseRyhm&lt;&gt;Kontroll!$Q$3), AsutuseRyhm, "")</f>
        <v/>
      </c>
      <c r="S103" s="38" t="str">
        <f>IF(AND($AJ103, IsolatsiooniAlgus&lt;&gt;Kontroll!$T$3), IsolatsiooniAlgus, "")</f>
        <v/>
      </c>
      <c r="T103" s="38" t="str">
        <f>IF(AND($AJ103, IsolatsiooniAlgus&lt;&gt;Kontroll!$T$3), IsolatsiooniAlgus, "")</f>
        <v/>
      </c>
      <c r="U103" s="39" t="str">
        <f>IF(AND($AJ103, IsolatsiooniLopp&lt;&gt;Kontroll!$U$3), IsolatsiooniLopp, "")</f>
        <v/>
      </c>
      <c r="V103" s="40" t="str">
        <f>IF(AND($AJ103, SeotudHaigeEesnimi&lt;&gt;Kontroll!$V$3), SeotudHaigeEesnimi, "")</f>
        <v/>
      </c>
      <c r="W103" s="36" t="str">
        <f>IF(AND($AJ103, SeotudHaigePerenimi&lt;&gt;Kontroll!$W$3), SeotudHaigePerenimi, "")</f>
        <v/>
      </c>
      <c r="X103" s="41" t="str">
        <f>IF(AND($AJ103, SeotudHaigeIsikukood&lt;&gt;Kontroll!$X$3), SeotudHaigeIsikukood, "")</f>
        <v/>
      </c>
      <c r="Z103" s="3" t="str">
        <f>IF(AND($AJ103, AndmeteEsitajaNimi&lt;&gt;Kontroll!$Z$3), AndmeteEsitajaNimi, "")</f>
        <v/>
      </c>
      <c r="AA103" s="3" t="str">
        <f>IF(AND($AJ103, AndmeteEsitajaEpost&lt;&gt;Kontroll!$AA$3), AndmeteEsitajaEpost, "")</f>
        <v/>
      </c>
      <c r="AB103" s="3" t="str">
        <f>IF(AND($AJ103, AndmeteEsitajaTelefon&lt;&gt;Kontroll!$AB$3), AndmeteEsitajaTelefon, "")</f>
        <v/>
      </c>
      <c r="AC103" s="3" t="str">
        <f>IF(AND($AJ103, TerviseametiRegioon&lt;&gt;Kontroll!$AC$3), TerviseametiRegioon, "")</f>
        <v/>
      </c>
      <c r="AD103" s="3" t="str">
        <f>IF(AND($AJ103, TerviseametiInspektor&lt;&gt;Kontroll!$AD$3), TerviseametiInspektor, "")</f>
        <v/>
      </c>
      <c r="AE103" s="3" t="str">
        <f>IF(AND($AJ103, TerviseametiInspektoriIsikukood&lt;&gt;Kontroll!$AE$3), TerviseametiInspektoriIsikukood, "")</f>
        <v/>
      </c>
      <c r="AF103" s="3" t="str">
        <f>IF(AND($AJ103, TerviseametiInspektoriEpost&lt;&gt;Kontroll!$AF$3), TerviseametiInspektoriEpost, "")</f>
        <v/>
      </c>
      <c r="AI103" s="6" t="b">
        <f>IFERROR(SUMPRODUCT(--($B103:$X103&lt;&gt;""))&lt;&gt;SUMPRODUCT(--(Kontroll!$B$2:$X$2&lt;&gt;"")),TRUE)</f>
        <v>0</v>
      </c>
      <c r="AJ103" s="6" t="b">
        <f>IFERROR(SUMPRODUCT(--($C103:$N103&lt;&gt;""))&lt;&gt;SUMPRODUCT(--(Kontroll!$C$2:$N$2&lt;&gt;"")),TRUE)</f>
        <v>0</v>
      </c>
      <c r="AK103" s="6" t="b">
        <f t="shared" si="9"/>
        <v>0</v>
      </c>
      <c r="AL103" s="6" t="str">
        <f t="shared" si="10"/>
        <v/>
      </c>
      <c r="AM103" s="6" t="str">
        <f t="shared" si="11"/>
        <v/>
      </c>
      <c r="AN103" s="6" t="str">
        <f t="shared" si="12"/>
        <v/>
      </c>
    </row>
    <row r="104" spans="1:40" x14ac:dyDescent="0.35">
      <c r="A104" s="2" t="str">
        <f t="shared" si="8"/>
        <v/>
      </c>
      <c r="B104" s="29" t="str">
        <f>IF(AND($AJ104, AndmeteEsitamiseKP&lt;&gt;Kontroll!$B$3), AndmeteEsitamiseKP, "")</f>
        <v/>
      </c>
      <c r="O104" s="35" t="str">
        <f>IF(AND($AJ104, AsutuseNimi&lt;&gt;Kontroll!$O$3), AsutuseNimi, "")</f>
        <v/>
      </c>
      <c r="P104" s="35" t="str">
        <f>IF(AND($AJ104, AsutuseAadress&lt;&gt;Kontroll!$P$3), AsutuseAadress, "")</f>
        <v/>
      </c>
      <c r="Q104" s="36" t="str">
        <f>IF(AND($AJ104, AsutuseRyhm&lt;&gt;Kontroll!$Q$3), AsutuseRyhm, "")</f>
        <v/>
      </c>
      <c r="S104" s="38" t="str">
        <f>IF(AND($AJ104, IsolatsiooniAlgus&lt;&gt;Kontroll!$T$3), IsolatsiooniAlgus, "")</f>
        <v/>
      </c>
      <c r="T104" s="38" t="str">
        <f>IF(AND($AJ104, IsolatsiooniAlgus&lt;&gt;Kontroll!$T$3), IsolatsiooniAlgus, "")</f>
        <v/>
      </c>
      <c r="U104" s="39" t="str">
        <f>IF(AND($AJ104, IsolatsiooniLopp&lt;&gt;Kontroll!$U$3), IsolatsiooniLopp, "")</f>
        <v/>
      </c>
      <c r="V104" s="40" t="str">
        <f>IF(AND($AJ104, SeotudHaigeEesnimi&lt;&gt;Kontroll!$V$3), SeotudHaigeEesnimi, "")</f>
        <v/>
      </c>
      <c r="W104" s="36" t="str">
        <f>IF(AND($AJ104, SeotudHaigePerenimi&lt;&gt;Kontroll!$W$3), SeotudHaigePerenimi, "")</f>
        <v/>
      </c>
      <c r="X104" s="41" t="str">
        <f>IF(AND($AJ104, SeotudHaigeIsikukood&lt;&gt;Kontroll!$X$3), SeotudHaigeIsikukood, "")</f>
        <v/>
      </c>
      <c r="Z104" s="3" t="str">
        <f>IF(AND($AJ104, AndmeteEsitajaNimi&lt;&gt;Kontroll!$Z$3), AndmeteEsitajaNimi, "")</f>
        <v/>
      </c>
      <c r="AA104" s="3" t="str">
        <f>IF(AND($AJ104, AndmeteEsitajaEpost&lt;&gt;Kontroll!$AA$3), AndmeteEsitajaEpost, "")</f>
        <v/>
      </c>
      <c r="AB104" s="3" t="str">
        <f>IF(AND($AJ104, AndmeteEsitajaTelefon&lt;&gt;Kontroll!$AB$3), AndmeteEsitajaTelefon, "")</f>
        <v/>
      </c>
      <c r="AC104" s="3" t="str">
        <f>IF(AND($AJ104, TerviseametiRegioon&lt;&gt;Kontroll!$AC$3), TerviseametiRegioon, "")</f>
        <v/>
      </c>
      <c r="AD104" s="3" t="str">
        <f>IF(AND($AJ104, TerviseametiInspektor&lt;&gt;Kontroll!$AD$3), TerviseametiInspektor, "")</f>
        <v/>
      </c>
      <c r="AE104" s="3" t="str">
        <f>IF(AND($AJ104, TerviseametiInspektoriIsikukood&lt;&gt;Kontroll!$AE$3), TerviseametiInspektoriIsikukood, "")</f>
        <v/>
      </c>
      <c r="AF104" s="3" t="str">
        <f>IF(AND($AJ104, TerviseametiInspektoriEpost&lt;&gt;Kontroll!$AF$3), TerviseametiInspektoriEpost, "")</f>
        <v/>
      </c>
      <c r="AI104" s="6" t="b">
        <f>IFERROR(SUMPRODUCT(--($B104:$X104&lt;&gt;""))&lt;&gt;SUMPRODUCT(--(Kontroll!$B$2:$X$2&lt;&gt;"")),TRUE)</f>
        <v>0</v>
      </c>
      <c r="AJ104" s="6" t="b">
        <f>IFERROR(SUMPRODUCT(--($C104:$N104&lt;&gt;""))&lt;&gt;SUMPRODUCT(--(Kontroll!$C$2:$N$2&lt;&gt;"")),TRUE)</f>
        <v>0</v>
      </c>
      <c r="AK104" s="6" t="b">
        <f t="shared" si="9"/>
        <v>0</v>
      </c>
      <c r="AL104" s="6" t="str">
        <f t="shared" si="10"/>
        <v/>
      </c>
      <c r="AM104" s="6" t="str">
        <f t="shared" si="11"/>
        <v/>
      </c>
      <c r="AN104" s="6" t="str">
        <f t="shared" si="12"/>
        <v/>
      </c>
    </row>
    <row r="105" spans="1:40" x14ac:dyDescent="0.35">
      <c r="A105" s="2" t="str">
        <f t="shared" si="8"/>
        <v/>
      </c>
      <c r="B105" s="29" t="str">
        <f>IF(AND($AJ105, AndmeteEsitamiseKP&lt;&gt;Kontroll!$B$3), AndmeteEsitamiseKP, "")</f>
        <v/>
      </c>
      <c r="O105" s="35" t="str">
        <f>IF(AND($AJ105, AsutuseNimi&lt;&gt;Kontroll!$O$3), AsutuseNimi, "")</f>
        <v/>
      </c>
      <c r="P105" s="35" t="str">
        <f>IF(AND($AJ105, AsutuseAadress&lt;&gt;Kontroll!$P$3), AsutuseAadress, "")</f>
        <v/>
      </c>
      <c r="Q105" s="36" t="str">
        <f>IF(AND($AJ105, AsutuseRyhm&lt;&gt;Kontroll!$Q$3), AsutuseRyhm, "")</f>
        <v/>
      </c>
      <c r="S105" s="38" t="str">
        <f>IF(AND($AJ105, IsolatsiooniAlgus&lt;&gt;Kontroll!$T$3), IsolatsiooniAlgus, "")</f>
        <v/>
      </c>
      <c r="T105" s="38" t="str">
        <f>IF(AND($AJ105, IsolatsiooniAlgus&lt;&gt;Kontroll!$T$3), IsolatsiooniAlgus, "")</f>
        <v/>
      </c>
      <c r="U105" s="39" t="str">
        <f>IF(AND($AJ105, IsolatsiooniLopp&lt;&gt;Kontroll!$U$3), IsolatsiooniLopp, "")</f>
        <v/>
      </c>
      <c r="V105" s="40" t="str">
        <f>IF(AND($AJ105, SeotudHaigeEesnimi&lt;&gt;Kontroll!$V$3), SeotudHaigeEesnimi, "")</f>
        <v/>
      </c>
      <c r="W105" s="36" t="str">
        <f>IF(AND($AJ105, SeotudHaigePerenimi&lt;&gt;Kontroll!$W$3), SeotudHaigePerenimi, "")</f>
        <v/>
      </c>
      <c r="X105" s="41" t="str">
        <f>IF(AND($AJ105, SeotudHaigeIsikukood&lt;&gt;Kontroll!$X$3), SeotudHaigeIsikukood, "")</f>
        <v/>
      </c>
      <c r="Z105" s="3" t="str">
        <f>IF(AND($AJ105, AndmeteEsitajaNimi&lt;&gt;Kontroll!$Z$3), AndmeteEsitajaNimi, "")</f>
        <v/>
      </c>
      <c r="AA105" s="3" t="str">
        <f>IF(AND($AJ105, AndmeteEsitajaEpost&lt;&gt;Kontroll!$AA$3), AndmeteEsitajaEpost, "")</f>
        <v/>
      </c>
      <c r="AB105" s="3" t="str">
        <f>IF(AND($AJ105, AndmeteEsitajaTelefon&lt;&gt;Kontroll!$AB$3), AndmeteEsitajaTelefon, "")</f>
        <v/>
      </c>
      <c r="AC105" s="3" t="str">
        <f>IF(AND($AJ105, TerviseametiRegioon&lt;&gt;Kontroll!$AC$3), TerviseametiRegioon, "")</f>
        <v/>
      </c>
      <c r="AD105" s="3" t="str">
        <f>IF(AND($AJ105, TerviseametiInspektor&lt;&gt;Kontroll!$AD$3), TerviseametiInspektor, "")</f>
        <v/>
      </c>
      <c r="AE105" s="3" t="str">
        <f>IF(AND($AJ105, TerviseametiInspektoriIsikukood&lt;&gt;Kontroll!$AE$3), TerviseametiInspektoriIsikukood, "")</f>
        <v/>
      </c>
      <c r="AF105" s="3" t="str">
        <f>IF(AND($AJ105, TerviseametiInspektoriEpost&lt;&gt;Kontroll!$AF$3), TerviseametiInspektoriEpost, "")</f>
        <v/>
      </c>
      <c r="AI105" s="6" t="b">
        <f>IFERROR(SUMPRODUCT(--($B105:$X105&lt;&gt;""))&lt;&gt;SUMPRODUCT(--(Kontroll!$B$2:$X$2&lt;&gt;"")),TRUE)</f>
        <v>0</v>
      </c>
      <c r="AJ105" s="6" t="b">
        <f>IFERROR(SUMPRODUCT(--($C105:$N105&lt;&gt;""))&lt;&gt;SUMPRODUCT(--(Kontroll!$C$2:$N$2&lt;&gt;"")),TRUE)</f>
        <v>0</v>
      </c>
      <c r="AK105" s="6" t="b">
        <f t="shared" si="9"/>
        <v>0</v>
      </c>
      <c r="AL105" s="6" t="str">
        <f t="shared" si="10"/>
        <v/>
      </c>
      <c r="AM105" s="6" t="str">
        <f t="shared" si="11"/>
        <v/>
      </c>
      <c r="AN105" s="6" t="str">
        <f t="shared" si="12"/>
        <v/>
      </c>
    </row>
    <row r="106" spans="1:40" x14ac:dyDescent="0.35">
      <c r="A106" s="2" t="str">
        <f t="shared" si="8"/>
        <v/>
      </c>
      <c r="B106" s="29" t="str">
        <f>IF(AND($AJ106, AndmeteEsitamiseKP&lt;&gt;Kontroll!$B$3), AndmeteEsitamiseKP, "")</f>
        <v/>
      </c>
      <c r="O106" s="35" t="str">
        <f>IF(AND($AJ106, AsutuseNimi&lt;&gt;Kontroll!$O$3), AsutuseNimi, "")</f>
        <v/>
      </c>
      <c r="P106" s="35" t="str">
        <f>IF(AND($AJ106, AsutuseAadress&lt;&gt;Kontroll!$P$3), AsutuseAadress, "")</f>
        <v/>
      </c>
      <c r="Q106" s="36" t="str">
        <f>IF(AND($AJ106, AsutuseRyhm&lt;&gt;Kontroll!$Q$3), AsutuseRyhm, "")</f>
        <v/>
      </c>
      <c r="S106" s="38" t="str">
        <f>IF(AND($AJ106, IsolatsiooniAlgus&lt;&gt;Kontroll!$T$3), IsolatsiooniAlgus, "")</f>
        <v/>
      </c>
      <c r="T106" s="38" t="str">
        <f>IF(AND($AJ106, IsolatsiooniAlgus&lt;&gt;Kontroll!$T$3), IsolatsiooniAlgus, "")</f>
        <v/>
      </c>
      <c r="U106" s="39" t="str">
        <f>IF(AND($AJ106, IsolatsiooniLopp&lt;&gt;Kontroll!$U$3), IsolatsiooniLopp, "")</f>
        <v/>
      </c>
      <c r="V106" s="40" t="str">
        <f>IF(AND($AJ106, SeotudHaigeEesnimi&lt;&gt;Kontroll!$V$3), SeotudHaigeEesnimi, "")</f>
        <v/>
      </c>
      <c r="W106" s="36" t="str">
        <f>IF(AND($AJ106, SeotudHaigePerenimi&lt;&gt;Kontroll!$W$3), SeotudHaigePerenimi, "")</f>
        <v/>
      </c>
      <c r="X106" s="41" t="str">
        <f>IF(AND($AJ106, SeotudHaigeIsikukood&lt;&gt;Kontroll!$X$3), SeotudHaigeIsikukood, "")</f>
        <v/>
      </c>
      <c r="Z106" s="3" t="str">
        <f>IF(AND($AJ106, AndmeteEsitajaNimi&lt;&gt;Kontroll!$Z$3), AndmeteEsitajaNimi, "")</f>
        <v/>
      </c>
      <c r="AA106" s="3" t="str">
        <f>IF(AND($AJ106, AndmeteEsitajaEpost&lt;&gt;Kontroll!$AA$3), AndmeteEsitajaEpost, "")</f>
        <v/>
      </c>
      <c r="AB106" s="3" t="str">
        <f>IF(AND($AJ106, AndmeteEsitajaTelefon&lt;&gt;Kontroll!$AB$3), AndmeteEsitajaTelefon, "")</f>
        <v/>
      </c>
      <c r="AC106" s="3" t="str">
        <f>IF(AND($AJ106, TerviseametiRegioon&lt;&gt;Kontroll!$AC$3), TerviseametiRegioon, "")</f>
        <v/>
      </c>
      <c r="AD106" s="3" t="str">
        <f>IF(AND($AJ106, TerviseametiInspektor&lt;&gt;Kontroll!$AD$3), TerviseametiInspektor, "")</f>
        <v/>
      </c>
      <c r="AE106" s="3" t="str">
        <f>IF(AND($AJ106, TerviseametiInspektoriIsikukood&lt;&gt;Kontroll!$AE$3), TerviseametiInspektoriIsikukood, "")</f>
        <v/>
      </c>
      <c r="AF106" s="3" t="str">
        <f>IF(AND($AJ106, TerviseametiInspektoriEpost&lt;&gt;Kontroll!$AF$3), TerviseametiInspektoriEpost, "")</f>
        <v/>
      </c>
      <c r="AI106" s="6" t="b">
        <f>IFERROR(SUMPRODUCT(--($B106:$X106&lt;&gt;""))&lt;&gt;SUMPRODUCT(--(Kontroll!$B$2:$X$2&lt;&gt;"")),TRUE)</f>
        <v>0</v>
      </c>
      <c r="AJ106" s="6" t="b">
        <f>IFERROR(SUMPRODUCT(--($C106:$N106&lt;&gt;""))&lt;&gt;SUMPRODUCT(--(Kontroll!$C$2:$N$2&lt;&gt;"")),TRUE)</f>
        <v>0</v>
      </c>
      <c r="AK106" s="6" t="b">
        <f t="shared" si="9"/>
        <v>0</v>
      </c>
      <c r="AL106" s="6" t="str">
        <f t="shared" si="10"/>
        <v/>
      </c>
      <c r="AM106" s="6" t="str">
        <f t="shared" si="11"/>
        <v/>
      </c>
      <c r="AN106" s="6" t="str">
        <f t="shared" si="12"/>
        <v/>
      </c>
    </row>
    <row r="107" spans="1:40" x14ac:dyDescent="0.35">
      <c r="A107" s="2" t="str">
        <f t="shared" si="8"/>
        <v/>
      </c>
      <c r="B107" s="29" t="str">
        <f>IF(AND($AJ107, AndmeteEsitamiseKP&lt;&gt;Kontroll!$B$3), AndmeteEsitamiseKP, "")</f>
        <v/>
      </c>
      <c r="O107" s="35" t="str">
        <f>IF(AND($AJ107, AsutuseNimi&lt;&gt;Kontroll!$O$3), AsutuseNimi, "")</f>
        <v/>
      </c>
      <c r="P107" s="35" t="str">
        <f>IF(AND($AJ107, AsutuseAadress&lt;&gt;Kontroll!$P$3), AsutuseAadress, "")</f>
        <v/>
      </c>
      <c r="Q107" s="36" t="str">
        <f>IF(AND($AJ107, AsutuseRyhm&lt;&gt;Kontroll!$Q$3), AsutuseRyhm, "")</f>
        <v/>
      </c>
      <c r="S107" s="38" t="str">
        <f>IF(AND($AJ107, IsolatsiooniAlgus&lt;&gt;Kontroll!$T$3), IsolatsiooniAlgus, "")</f>
        <v/>
      </c>
      <c r="T107" s="38" t="str">
        <f>IF(AND($AJ107, IsolatsiooniAlgus&lt;&gt;Kontroll!$T$3), IsolatsiooniAlgus, "")</f>
        <v/>
      </c>
      <c r="U107" s="39" t="str">
        <f>IF(AND($AJ107, IsolatsiooniLopp&lt;&gt;Kontroll!$U$3), IsolatsiooniLopp, "")</f>
        <v/>
      </c>
      <c r="V107" s="40" t="str">
        <f>IF(AND($AJ107, SeotudHaigeEesnimi&lt;&gt;Kontroll!$V$3), SeotudHaigeEesnimi, "")</f>
        <v/>
      </c>
      <c r="W107" s="36" t="str">
        <f>IF(AND($AJ107, SeotudHaigePerenimi&lt;&gt;Kontroll!$W$3), SeotudHaigePerenimi, "")</f>
        <v/>
      </c>
      <c r="X107" s="41" t="str">
        <f>IF(AND($AJ107, SeotudHaigeIsikukood&lt;&gt;Kontroll!$X$3), SeotudHaigeIsikukood, "")</f>
        <v/>
      </c>
      <c r="Z107" s="3" t="str">
        <f>IF(AND($AJ107, AndmeteEsitajaNimi&lt;&gt;Kontroll!$Z$3), AndmeteEsitajaNimi, "")</f>
        <v/>
      </c>
      <c r="AA107" s="3" t="str">
        <f>IF(AND($AJ107, AndmeteEsitajaEpost&lt;&gt;Kontroll!$AA$3), AndmeteEsitajaEpost, "")</f>
        <v/>
      </c>
      <c r="AB107" s="3" t="str">
        <f>IF(AND($AJ107, AndmeteEsitajaTelefon&lt;&gt;Kontroll!$AB$3), AndmeteEsitajaTelefon, "")</f>
        <v/>
      </c>
      <c r="AC107" s="3" t="str">
        <f>IF(AND($AJ107, TerviseametiRegioon&lt;&gt;Kontroll!$AC$3), TerviseametiRegioon, "")</f>
        <v/>
      </c>
      <c r="AD107" s="3" t="str">
        <f>IF(AND($AJ107, TerviseametiInspektor&lt;&gt;Kontroll!$AD$3), TerviseametiInspektor, "")</f>
        <v/>
      </c>
      <c r="AE107" s="3" t="str">
        <f>IF(AND($AJ107, TerviseametiInspektoriIsikukood&lt;&gt;Kontroll!$AE$3), TerviseametiInspektoriIsikukood, "")</f>
        <v/>
      </c>
      <c r="AF107" s="3" t="str">
        <f>IF(AND($AJ107, TerviseametiInspektoriEpost&lt;&gt;Kontroll!$AF$3), TerviseametiInspektoriEpost, "")</f>
        <v/>
      </c>
      <c r="AI107" s="6" t="b">
        <f>IFERROR(SUMPRODUCT(--($B107:$X107&lt;&gt;""))&lt;&gt;SUMPRODUCT(--(Kontroll!$B$2:$X$2&lt;&gt;"")),TRUE)</f>
        <v>0</v>
      </c>
      <c r="AJ107" s="6" t="b">
        <f>IFERROR(SUMPRODUCT(--($C107:$N107&lt;&gt;""))&lt;&gt;SUMPRODUCT(--(Kontroll!$C$2:$N$2&lt;&gt;"")),TRUE)</f>
        <v>0</v>
      </c>
      <c r="AK107" s="6" t="b">
        <f t="shared" si="9"/>
        <v>0</v>
      </c>
      <c r="AL107" s="6" t="str">
        <f t="shared" si="10"/>
        <v/>
      </c>
      <c r="AM107" s="6" t="str">
        <f t="shared" si="11"/>
        <v/>
      </c>
      <c r="AN107" s="6" t="str">
        <f t="shared" si="12"/>
        <v/>
      </c>
    </row>
    <row r="108" spans="1:40" x14ac:dyDescent="0.35">
      <c r="A108" s="2" t="str">
        <f t="shared" si="8"/>
        <v/>
      </c>
      <c r="B108" s="29" t="str">
        <f>IF(AND($AJ108, AndmeteEsitamiseKP&lt;&gt;Kontroll!$B$3), AndmeteEsitamiseKP, "")</f>
        <v/>
      </c>
      <c r="O108" s="35" t="str">
        <f>IF(AND($AJ108, AsutuseNimi&lt;&gt;Kontroll!$O$3), AsutuseNimi, "")</f>
        <v/>
      </c>
      <c r="P108" s="35" t="str">
        <f>IF(AND($AJ108, AsutuseAadress&lt;&gt;Kontroll!$P$3), AsutuseAadress, "")</f>
        <v/>
      </c>
      <c r="Q108" s="36" t="str">
        <f>IF(AND($AJ108, AsutuseRyhm&lt;&gt;Kontroll!$Q$3), AsutuseRyhm, "")</f>
        <v/>
      </c>
      <c r="S108" s="38" t="str">
        <f>IF(AND($AJ108, IsolatsiooniAlgus&lt;&gt;Kontroll!$T$3), IsolatsiooniAlgus, "")</f>
        <v/>
      </c>
      <c r="T108" s="38" t="str">
        <f>IF(AND($AJ108, IsolatsiooniAlgus&lt;&gt;Kontroll!$T$3), IsolatsiooniAlgus, "")</f>
        <v/>
      </c>
      <c r="U108" s="39" t="str">
        <f>IF(AND($AJ108, IsolatsiooniLopp&lt;&gt;Kontroll!$U$3), IsolatsiooniLopp, "")</f>
        <v/>
      </c>
      <c r="V108" s="40" t="str">
        <f>IF(AND($AJ108, SeotudHaigeEesnimi&lt;&gt;Kontroll!$V$3), SeotudHaigeEesnimi, "")</f>
        <v/>
      </c>
      <c r="W108" s="36" t="str">
        <f>IF(AND($AJ108, SeotudHaigePerenimi&lt;&gt;Kontroll!$W$3), SeotudHaigePerenimi, "")</f>
        <v/>
      </c>
      <c r="X108" s="41" t="str">
        <f>IF(AND($AJ108, SeotudHaigeIsikukood&lt;&gt;Kontroll!$X$3), SeotudHaigeIsikukood, "")</f>
        <v/>
      </c>
      <c r="Z108" s="3" t="str">
        <f>IF(AND($AJ108, AndmeteEsitajaNimi&lt;&gt;Kontroll!$Z$3), AndmeteEsitajaNimi, "")</f>
        <v/>
      </c>
      <c r="AA108" s="3" t="str">
        <f>IF(AND($AJ108, AndmeteEsitajaEpost&lt;&gt;Kontroll!$AA$3), AndmeteEsitajaEpost, "")</f>
        <v/>
      </c>
      <c r="AB108" s="3" t="str">
        <f>IF(AND($AJ108, AndmeteEsitajaTelefon&lt;&gt;Kontroll!$AB$3), AndmeteEsitajaTelefon, "")</f>
        <v/>
      </c>
      <c r="AC108" s="3" t="str">
        <f>IF(AND($AJ108, TerviseametiRegioon&lt;&gt;Kontroll!$AC$3), TerviseametiRegioon, "")</f>
        <v/>
      </c>
      <c r="AD108" s="3" t="str">
        <f>IF(AND($AJ108, TerviseametiInspektor&lt;&gt;Kontroll!$AD$3), TerviseametiInspektor, "")</f>
        <v/>
      </c>
      <c r="AE108" s="3" t="str">
        <f>IF(AND($AJ108, TerviseametiInspektoriIsikukood&lt;&gt;Kontroll!$AE$3), TerviseametiInspektoriIsikukood, "")</f>
        <v/>
      </c>
      <c r="AF108" s="3" t="str">
        <f>IF(AND($AJ108, TerviseametiInspektoriEpost&lt;&gt;Kontroll!$AF$3), TerviseametiInspektoriEpost, "")</f>
        <v/>
      </c>
      <c r="AI108" s="6" t="b">
        <f>IFERROR(SUMPRODUCT(--($B108:$X108&lt;&gt;""))&lt;&gt;SUMPRODUCT(--(Kontroll!$B$2:$X$2&lt;&gt;"")),TRUE)</f>
        <v>0</v>
      </c>
      <c r="AJ108" s="6" t="b">
        <f>IFERROR(SUMPRODUCT(--($C108:$N108&lt;&gt;""))&lt;&gt;SUMPRODUCT(--(Kontroll!$C$2:$N$2&lt;&gt;"")),TRUE)</f>
        <v>0</v>
      </c>
      <c r="AK108" s="6" t="b">
        <f t="shared" si="9"/>
        <v>0</v>
      </c>
      <c r="AL108" s="6" t="str">
        <f t="shared" si="10"/>
        <v/>
      </c>
      <c r="AM108" s="6" t="str">
        <f t="shared" si="11"/>
        <v/>
      </c>
      <c r="AN108" s="6" t="str">
        <f t="shared" si="12"/>
        <v/>
      </c>
    </row>
    <row r="109" spans="1:40" x14ac:dyDescent="0.35">
      <c r="A109" s="2" t="str">
        <f t="shared" si="8"/>
        <v/>
      </c>
      <c r="B109" s="29" t="str">
        <f>IF(AND($AJ109, AndmeteEsitamiseKP&lt;&gt;Kontroll!$B$3), AndmeteEsitamiseKP, "")</f>
        <v/>
      </c>
      <c r="O109" s="35" t="str">
        <f>IF(AND($AJ109, AsutuseNimi&lt;&gt;Kontroll!$O$3), AsutuseNimi, "")</f>
        <v/>
      </c>
      <c r="P109" s="35" t="str">
        <f>IF(AND($AJ109, AsutuseAadress&lt;&gt;Kontroll!$P$3), AsutuseAadress, "")</f>
        <v/>
      </c>
      <c r="Q109" s="36" t="str">
        <f>IF(AND($AJ109, AsutuseRyhm&lt;&gt;Kontroll!$Q$3), AsutuseRyhm, "")</f>
        <v/>
      </c>
      <c r="S109" s="38" t="str">
        <f>IF(AND($AJ109, IsolatsiooniAlgus&lt;&gt;Kontroll!$T$3), IsolatsiooniAlgus, "")</f>
        <v/>
      </c>
      <c r="T109" s="38" t="str">
        <f>IF(AND($AJ109, IsolatsiooniAlgus&lt;&gt;Kontroll!$T$3), IsolatsiooniAlgus, "")</f>
        <v/>
      </c>
      <c r="U109" s="39" t="str">
        <f>IF(AND($AJ109, IsolatsiooniLopp&lt;&gt;Kontroll!$U$3), IsolatsiooniLopp, "")</f>
        <v/>
      </c>
      <c r="V109" s="40" t="str">
        <f>IF(AND($AJ109, SeotudHaigeEesnimi&lt;&gt;Kontroll!$V$3), SeotudHaigeEesnimi, "")</f>
        <v/>
      </c>
      <c r="W109" s="36" t="str">
        <f>IF(AND($AJ109, SeotudHaigePerenimi&lt;&gt;Kontroll!$W$3), SeotudHaigePerenimi, "")</f>
        <v/>
      </c>
      <c r="X109" s="41" t="str">
        <f>IF(AND($AJ109, SeotudHaigeIsikukood&lt;&gt;Kontroll!$X$3), SeotudHaigeIsikukood, "")</f>
        <v/>
      </c>
      <c r="Z109" s="3" t="str">
        <f>IF(AND($AJ109, AndmeteEsitajaNimi&lt;&gt;Kontroll!$Z$3), AndmeteEsitajaNimi, "")</f>
        <v/>
      </c>
      <c r="AA109" s="3" t="str">
        <f>IF(AND($AJ109, AndmeteEsitajaEpost&lt;&gt;Kontroll!$AA$3), AndmeteEsitajaEpost, "")</f>
        <v/>
      </c>
      <c r="AB109" s="3" t="str">
        <f>IF(AND($AJ109, AndmeteEsitajaTelefon&lt;&gt;Kontroll!$AB$3), AndmeteEsitajaTelefon, "")</f>
        <v/>
      </c>
      <c r="AC109" s="3" t="str">
        <f>IF(AND($AJ109, TerviseametiRegioon&lt;&gt;Kontroll!$AC$3), TerviseametiRegioon, "")</f>
        <v/>
      </c>
      <c r="AD109" s="3" t="str">
        <f>IF(AND($AJ109, TerviseametiInspektor&lt;&gt;Kontroll!$AD$3), TerviseametiInspektor, "")</f>
        <v/>
      </c>
      <c r="AE109" s="3" t="str">
        <f>IF(AND($AJ109, TerviseametiInspektoriIsikukood&lt;&gt;Kontroll!$AE$3), TerviseametiInspektoriIsikukood, "")</f>
        <v/>
      </c>
      <c r="AF109" s="3" t="str">
        <f>IF(AND($AJ109, TerviseametiInspektoriEpost&lt;&gt;Kontroll!$AF$3), TerviseametiInspektoriEpost, "")</f>
        <v/>
      </c>
      <c r="AI109" s="6" t="b">
        <f>IFERROR(SUMPRODUCT(--($B109:$X109&lt;&gt;""))&lt;&gt;SUMPRODUCT(--(Kontroll!$B$2:$X$2&lt;&gt;"")),TRUE)</f>
        <v>0</v>
      </c>
      <c r="AJ109" s="6" t="b">
        <f>IFERROR(SUMPRODUCT(--($C109:$N109&lt;&gt;""))&lt;&gt;SUMPRODUCT(--(Kontroll!$C$2:$N$2&lt;&gt;"")),TRUE)</f>
        <v>0</v>
      </c>
      <c r="AK109" s="6" t="b">
        <f t="shared" si="9"/>
        <v>0</v>
      </c>
      <c r="AL109" s="6" t="str">
        <f t="shared" si="10"/>
        <v/>
      </c>
      <c r="AM109" s="6" t="str">
        <f t="shared" si="11"/>
        <v/>
      </c>
      <c r="AN109" s="6" t="str">
        <f t="shared" si="12"/>
        <v/>
      </c>
    </row>
    <row r="110" spans="1:40" x14ac:dyDescent="0.35">
      <c r="A110" s="2" t="str">
        <f t="shared" si="8"/>
        <v/>
      </c>
      <c r="B110" s="29" t="str">
        <f>IF(AND($AJ110, AndmeteEsitamiseKP&lt;&gt;Kontroll!$B$3), AndmeteEsitamiseKP, "")</f>
        <v/>
      </c>
      <c r="O110" s="35" t="str">
        <f>IF(AND($AJ110, AsutuseNimi&lt;&gt;Kontroll!$O$3), AsutuseNimi, "")</f>
        <v/>
      </c>
      <c r="P110" s="35" t="str">
        <f>IF(AND($AJ110, AsutuseAadress&lt;&gt;Kontroll!$P$3), AsutuseAadress, "")</f>
        <v/>
      </c>
      <c r="Q110" s="36" t="str">
        <f>IF(AND($AJ110, AsutuseRyhm&lt;&gt;Kontroll!$Q$3), AsutuseRyhm, "")</f>
        <v/>
      </c>
      <c r="S110" s="38" t="str">
        <f>IF(AND($AJ110, IsolatsiooniAlgus&lt;&gt;Kontroll!$T$3), IsolatsiooniAlgus, "")</f>
        <v/>
      </c>
      <c r="T110" s="38" t="str">
        <f>IF(AND($AJ110, IsolatsiooniAlgus&lt;&gt;Kontroll!$T$3), IsolatsiooniAlgus, "")</f>
        <v/>
      </c>
      <c r="U110" s="39" t="str">
        <f>IF(AND($AJ110, IsolatsiooniLopp&lt;&gt;Kontroll!$U$3), IsolatsiooniLopp, "")</f>
        <v/>
      </c>
      <c r="V110" s="40" t="str">
        <f>IF(AND($AJ110, SeotudHaigeEesnimi&lt;&gt;Kontroll!$V$3), SeotudHaigeEesnimi, "")</f>
        <v/>
      </c>
      <c r="W110" s="36" t="str">
        <f>IF(AND($AJ110, SeotudHaigePerenimi&lt;&gt;Kontroll!$W$3), SeotudHaigePerenimi, "")</f>
        <v/>
      </c>
      <c r="X110" s="41" t="str">
        <f>IF(AND($AJ110, SeotudHaigeIsikukood&lt;&gt;Kontroll!$X$3), SeotudHaigeIsikukood, "")</f>
        <v/>
      </c>
      <c r="Z110" s="3" t="str">
        <f>IF(AND($AJ110, AndmeteEsitajaNimi&lt;&gt;Kontroll!$Z$3), AndmeteEsitajaNimi, "")</f>
        <v/>
      </c>
      <c r="AA110" s="3" t="str">
        <f>IF(AND($AJ110, AndmeteEsitajaEpost&lt;&gt;Kontroll!$AA$3), AndmeteEsitajaEpost, "")</f>
        <v/>
      </c>
      <c r="AB110" s="3" t="str">
        <f>IF(AND($AJ110, AndmeteEsitajaTelefon&lt;&gt;Kontroll!$AB$3), AndmeteEsitajaTelefon, "")</f>
        <v/>
      </c>
      <c r="AC110" s="3" t="str">
        <f>IF(AND($AJ110, TerviseametiRegioon&lt;&gt;Kontroll!$AC$3), TerviseametiRegioon, "")</f>
        <v/>
      </c>
      <c r="AD110" s="3" t="str">
        <f>IF(AND($AJ110, TerviseametiInspektor&lt;&gt;Kontroll!$AD$3), TerviseametiInspektor, "")</f>
        <v/>
      </c>
      <c r="AE110" s="3" t="str">
        <f>IF(AND($AJ110, TerviseametiInspektoriIsikukood&lt;&gt;Kontroll!$AE$3), TerviseametiInspektoriIsikukood, "")</f>
        <v/>
      </c>
      <c r="AF110" s="3" t="str">
        <f>IF(AND($AJ110, TerviseametiInspektoriEpost&lt;&gt;Kontroll!$AF$3), TerviseametiInspektoriEpost, "")</f>
        <v/>
      </c>
      <c r="AI110" s="6" t="b">
        <f>IFERROR(SUMPRODUCT(--($B110:$X110&lt;&gt;""))&lt;&gt;SUMPRODUCT(--(Kontroll!$B$2:$X$2&lt;&gt;"")),TRUE)</f>
        <v>0</v>
      </c>
      <c r="AJ110" s="6" t="b">
        <f>IFERROR(SUMPRODUCT(--($C110:$N110&lt;&gt;""))&lt;&gt;SUMPRODUCT(--(Kontroll!$C$2:$N$2&lt;&gt;"")),TRUE)</f>
        <v>0</v>
      </c>
      <c r="AK110" s="6" t="b">
        <f t="shared" si="9"/>
        <v>0</v>
      </c>
      <c r="AL110" s="6" t="str">
        <f t="shared" si="10"/>
        <v/>
      </c>
      <c r="AM110" s="6" t="str">
        <f t="shared" si="11"/>
        <v/>
      </c>
      <c r="AN110" s="6" t="str">
        <f t="shared" si="12"/>
        <v/>
      </c>
    </row>
    <row r="111" spans="1:40" x14ac:dyDescent="0.35">
      <c r="A111" s="2" t="str">
        <f t="shared" si="8"/>
        <v/>
      </c>
      <c r="B111" s="29" t="str">
        <f>IF(AND($AJ111, AndmeteEsitamiseKP&lt;&gt;Kontroll!$B$3), AndmeteEsitamiseKP, "")</f>
        <v/>
      </c>
      <c r="O111" s="35" t="str">
        <f>IF(AND($AJ111, AsutuseNimi&lt;&gt;Kontroll!$O$3), AsutuseNimi, "")</f>
        <v/>
      </c>
      <c r="P111" s="35" t="str">
        <f>IF(AND($AJ111, AsutuseAadress&lt;&gt;Kontroll!$P$3), AsutuseAadress, "")</f>
        <v/>
      </c>
      <c r="Q111" s="36" t="str">
        <f>IF(AND($AJ111, AsutuseRyhm&lt;&gt;Kontroll!$Q$3), AsutuseRyhm, "")</f>
        <v/>
      </c>
      <c r="S111" s="38" t="str">
        <f>IF(AND($AJ111, IsolatsiooniAlgus&lt;&gt;Kontroll!$T$3), IsolatsiooniAlgus, "")</f>
        <v/>
      </c>
      <c r="T111" s="38" t="str">
        <f>IF(AND($AJ111, IsolatsiooniAlgus&lt;&gt;Kontroll!$T$3), IsolatsiooniAlgus, "")</f>
        <v/>
      </c>
      <c r="U111" s="39" t="str">
        <f>IF(AND($AJ111, IsolatsiooniLopp&lt;&gt;Kontroll!$U$3), IsolatsiooniLopp, "")</f>
        <v/>
      </c>
      <c r="V111" s="40" t="str">
        <f>IF(AND($AJ111, SeotudHaigeEesnimi&lt;&gt;Kontroll!$V$3), SeotudHaigeEesnimi, "")</f>
        <v/>
      </c>
      <c r="W111" s="36" t="str">
        <f>IF(AND($AJ111, SeotudHaigePerenimi&lt;&gt;Kontroll!$W$3), SeotudHaigePerenimi, "")</f>
        <v/>
      </c>
      <c r="X111" s="41" t="str">
        <f>IF(AND($AJ111, SeotudHaigeIsikukood&lt;&gt;Kontroll!$X$3), SeotudHaigeIsikukood, "")</f>
        <v/>
      </c>
      <c r="Z111" s="3" t="str">
        <f>IF(AND($AJ111, AndmeteEsitajaNimi&lt;&gt;Kontroll!$Z$3), AndmeteEsitajaNimi, "")</f>
        <v/>
      </c>
      <c r="AA111" s="3" t="str">
        <f>IF(AND($AJ111, AndmeteEsitajaEpost&lt;&gt;Kontroll!$AA$3), AndmeteEsitajaEpost, "")</f>
        <v/>
      </c>
      <c r="AB111" s="3" t="str">
        <f>IF(AND($AJ111, AndmeteEsitajaTelefon&lt;&gt;Kontroll!$AB$3), AndmeteEsitajaTelefon, "")</f>
        <v/>
      </c>
      <c r="AC111" s="3" t="str">
        <f>IF(AND($AJ111, TerviseametiRegioon&lt;&gt;Kontroll!$AC$3), TerviseametiRegioon, "")</f>
        <v/>
      </c>
      <c r="AD111" s="3" t="str">
        <f>IF(AND($AJ111, TerviseametiInspektor&lt;&gt;Kontroll!$AD$3), TerviseametiInspektor, "")</f>
        <v/>
      </c>
      <c r="AE111" s="3" t="str">
        <f>IF(AND($AJ111, TerviseametiInspektoriIsikukood&lt;&gt;Kontroll!$AE$3), TerviseametiInspektoriIsikukood, "")</f>
        <v/>
      </c>
      <c r="AF111" s="3" t="str">
        <f>IF(AND($AJ111, TerviseametiInspektoriEpost&lt;&gt;Kontroll!$AF$3), TerviseametiInspektoriEpost, "")</f>
        <v/>
      </c>
      <c r="AI111" s="6" t="b">
        <f>IFERROR(SUMPRODUCT(--($B111:$X111&lt;&gt;""))&lt;&gt;SUMPRODUCT(--(Kontroll!$B$2:$X$2&lt;&gt;"")),TRUE)</f>
        <v>0</v>
      </c>
      <c r="AJ111" s="6" t="b">
        <f>IFERROR(SUMPRODUCT(--($C111:$N111&lt;&gt;""))&lt;&gt;SUMPRODUCT(--(Kontroll!$C$2:$N$2&lt;&gt;"")),TRUE)</f>
        <v>0</v>
      </c>
      <c r="AK111" s="6" t="b">
        <f t="shared" si="9"/>
        <v>0</v>
      </c>
      <c r="AL111" s="6" t="str">
        <f t="shared" si="10"/>
        <v/>
      </c>
      <c r="AM111" s="6" t="str">
        <f t="shared" si="11"/>
        <v/>
      </c>
      <c r="AN111" s="6" t="str">
        <f t="shared" si="12"/>
        <v/>
      </c>
    </row>
    <row r="112" spans="1:40" x14ac:dyDescent="0.35">
      <c r="A112" s="2" t="str">
        <f t="shared" si="8"/>
        <v/>
      </c>
      <c r="B112" s="29" t="str">
        <f>IF(AND($AJ112, AndmeteEsitamiseKP&lt;&gt;Kontroll!$B$3), AndmeteEsitamiseKP, "")</f>
        <v/>
      </c>
      <c r="O112" s="35" t="str">
        <f>IF(AND($AJ112, AsutuseNimi&lt;&gt;Kontroll!$O$3), AsutuseNimi, "")</f>
        <v/>
      </c>
      <c r="P112" s="35" t="str">
        <f>IF(AND($AJ112, AsutuseAadress&lt;&gt;Kontroll!$P$3), AsutuseAadress, "")</f>
        <v/>
      </c>
      <c r="Q112" s="36" t="str">
        <f>IF(AND($AJ112, AsutuseRyhm&lt;&gt;Kontroll!$Q$3), AsutuseRyhm, "")</f>
        <v/>
      </c>
      <c r="S112" s="38" t="str">
        <f>IF(AND($AJ112, IsolatsiooniAlgus&lt;&gt;Kontroll!$T$3), IsolatsiooniAlgus, "")</f>
        <v/>
      </c>
      <c r="T112" s="38" t="str">
        <f>IF(AND($AJ112, IsolatsiooniAlgus&lt;&gt;Kontroll!$T$3), IsolatsiooniAlgus, "")</f>
        <v/>
      </c>
      <c r="U112" s="39" t="str">
        <f>IF(AND($AJ112, IsolatsiooniLopp&lt;&gt;Kontroll!$U$3), IsolatsiooniLopp, "")</f>
        <v/>
      </c>
      <c r="V112" s="40" t="str">
        <f>IF(AND($AJ112, SeotudHaigeEesnimi&lt;&gt;Kontroll!$V$3), SeotudHaigeEesnimi, "")</f>
        <v/>
      </c>
      <c r="W112" s="36" t="str">
        <f>IF(AND($AJ112, SeotudHaigePerenimi&lt;&gt;Kontroll!$W$3), SeotudHaigePerenimi, "")</f>
        <v/>
      </c>
      <c r="X112" s="41" t="str">
        <f>IF(AND($AJ112, SeotudHaigeIsikukood&lt;&gt;Kontroll!$X$3), SeotudHaigeIsikukood, "")</f>
        <v/>
      </c>
      <c r="Z112" s="3" t="str">
        <f>IF(AND($AJ112, AndmeteEsitajaNimi&lt;&gt;Kontroll!$Z$3), AndmeteEsitajaNimi, "")</f>
        <v/>
      </c>
      <c r="AA112" s="3" t="str">
        <f>IF(AND($AJ112, AndmeteEsitajaEpost&lt;&gt;Kontroll!$AA$3), AndmeteEsitajaEpost, "")</f>
        <v/>
      </c>
      <c r="AB112" s="3" t="str">
        <f>IF(AND($AJ112, AndmeteEsitajaTelefon&lt;&gt;Kontroll!$AB$3), AndmeteEsitajaTelefon, "")</f>
        <v/>
      </c>
      <c r="AC112" s="3" t="str">
        <f>IF(AND($AJ112, TerviseametiRegioon&lt;&gt;Kontroll!$AC$3), TerviseametiRegioon, "")</f>
        <v/>
      </c>
      <c r="AD112" s="3" t="str">
        <f>IF(AND($AJ112, TerviseametiInspektor&lt;&gt;Kontroll!$AD$3), TerviseametiInspektor, "")</f>
        <v/>
      </c>
      <c r="AE112" s="3" t="str">
        <f>IF(AND($AJ112, TerviseametiInspektoriIsikukood&lt;&gt;Kontroll!$AE$3), TerviseametiInspektoriIsikukood, "")</f>
        <v/>
      </c>
      <c r="AF112" s="3" t="str">
        <f>IF(AND($AJ112, TerviseametiInspektoriEpost&lt;&gt;Kontroll!$AF$3), TerviseametiInspektoriEpost, "")</f>
        <v/>
      </c>
      <c r="AI112" s="6" t="b">
        <f>IFERROR(SUMPRODUCT(--($B112:$X112&lt;&gt;""))&lt;&gt;SUMPRODUCT(--(Kontroll!$B$2:$X$2&lt;&gt;"")),TRUE)</f>
        <v>0</v>
      </c>
      <c r="AJ112" s="6" t="b">
        <f>IFERROR(SUMPRODUCT(--($C112:$N112&lt;&gt;""))&lt;&gt;SUMPRODUCT(--(Kontroll!$C$2:$N$2&lt;&gt;"")),TRUE)</f>
        <v>0</v>
      </c>
      <c r="AK112" s="6" t="b">
        <f t="shared" si="9"/>
        <v>0</v>
      </c>
      <c r="AL112" s="6" t="str">
        <f t="shared" si="10"/>
        <v/>
      </c>
      <c r="AM112" s="6" t="str">
        <f t="shared" si="11"/>
        <v/>
      </c>
      <c r="AN112" s="6" t="str">
        <f t="shared" si="12"/>
        <v/>
      </c>
    </row>
    <row r="113" spans="1:40" x14ac:dyDescent="0.35">
      <c r="A113" s="2" t="str">
        <f t="shared" si="8"/>
        <v/>
      </c>
      <c r="B113" s="29" t="str">
        <f>IF(AND($AJ113, AndmeteEsitamiseKP&lt;&gt;Kontroll!$B$3), AndmeteEsitamiseKP, "")</f>
        <v/>
      </c>
      <c r="O113" s="35" t="str">
        <f>IF(AND($AJ113, AsutuseNimi&lt;&gt;Kontroll!$O$3), AsutuseNimi, "")</f>
        <v/>
      </c>
      <c r="P113" s="35" t="str">
        <f>IF(AND($AJ113, AsutuseAadress&lt;&gt;Kontroll!$P$3), AsutuseAadress, "")</f>
        <v/>
      </c>
      <c r="Q113" s="36" t="str">
        <f>IF(AND($AJ113, AsutuseRyhm&lt;&gt;Kontroll!$Q$3), AsutuseRyhm, "")</f>
        <v/>
      </c>
      <c r="S113" s="38" t="str">
        <f>IF(AND($AJ113, IsolatsiooniAlgus&lt;&gt;Kontroll!$T$3), IsolatsiooniAlgus, "")</f>
        <v/>
      </c>
      <c r="T113" s="38" t="str">
        <f>IF(AND($AJ113, IsolatsiooniAlgus&lt;&gt;Kontroll!$T$3), IsolatsiooniAlgus, "")</f>
        <v/>
      </c>
      <c r="U113" s="39" t="str">
        <f>IF(AND($AJ113, IsolatsiooniLopp&lt;&gt;Kontroll!$U$3), IsolatsiooniLopp, "")</f>
        <v/>
      </c>
      <c r="V113" s="40" t="str">
        <f>IF(AND($AJ113, SeotudHaigeEesnimi&lt;&gt;Kontroll!$V$3), SeotudHaigeEesnimi, "")</f>
        <v/>
      </c>
      <c r="W113" s="36" t="str">
        <f>IF(AND($AJ113, SeotudHaigePerenimi&lt;&gt;Kontroll!$W$3), SeotudHaigePerenimi, "")</f>
        <v/>
      </c>
      <c r="X113" s="41" t="str">
        <f>IF(AND($AJ113, SeotudHaigeIsikukood&lt;&gt;Kontroll!$X$3), SeotudHaigeIsikukood, "")</f>
        <v/>
      </c>
      <c r="Z113" s="3" t="str">
        <f>IF(AND($AJ113, AndmeteEsitajaNimi&lt;&gt;Kontroll!$Z$3), AndmeteEsitajaNimi, "")</f>
        <v/>
      </c>
      <c r="AA113" s="3" t="str">
        <f>IF(AND($AJ113, AndmeteEsitajaEpost&lt;&gt;Kontroll!$AA$3), AndmeteEsitajaEpost, "")</f>
        <v/>
      </c>
      <c r="AB113" s="3" t="str">
        <f>IF(AND($AJ113, AndmeteEsitajaTelefon&lt;&gt;Kontroll!$AB$3), AndmeteEsitajaTelefon, "")</f>
        <v/>
      </c>
      <c r="AC113" s="3" t="str">
        <f>IF(AND($AJ113, TerviseametiRegioon&lt;&gt;Kontroll!$AC$3), TerviseametiRegioon, "")</f>
        <v/>
      </c>
      <c r="AD113" s="3" t="str">
        <f>IF(AND($AJ113, TerviseametiInspektor&lt;&gt;Kontroll!$AD$3), TerviseametiInspektor, "")</f>
        <v/>
      </c>
      <c r="AE113" s="3" t="str">
        <f>IF(AND($AJ113, TerviseametiInspektoriIsikukood&lt;&gt;Kontroll!$AE$3), TerviseametiInspektoriIsikukood, "")</f>
        <v/>
      </c>
      <c r="AF113" s="3" t="str">
        <f>IF(AND($AJ113, TerviseametiInspektoriEpost&lt;&gt;Kontroll!$AF$3), TerviseametiInspektoriEpost, "")</f>
        <v/>
      </c>
      <c r="AI113" s="6" t="b">
        <f>IFERROR(SUMPRODUCT(--($B113:$X113&lt;&gt;""))&lt;&gt;SUMPRODUCT(--(Kontroll!$B$2:$X$2&lt;&gt;"")),TRUE)</f>
        <v>0</v>
      </c>
      <c r="AJ113" s="6" t="b">
        <f>IFERROR(SUMPRODUCT(--($C113:$N113&lt;&gt;""))&lt;&gt;SUMPRODUCT(--(Kontroll!$C$2:$N$2&lt;&gt;"")),TRUE)</f>
        <v>0</v>
      </c>
      <c r="AK113" s="6" t="b">
        <f t="shared" si="9"/>
        <v>0</v>
      </c>
      <c r="AL113" s="6" t="str">
        <f t="shared" si="10"/>
        <v/>
      </c>
      <c r="AM113" s="6" t="str">
        <f t="shared" si="11"/>
        <v/>
      </c>
      <c r="AN113" s="6" t="str">
        <f t="shared" si="12"/>
        <v/>
      </c>
    </row>
    <row r="114" spans="1:40" x14ac:dyDescent="0.35">
      <c r="A114" s="2" t="str">
        <f t="shared" si="8"/>
        <v/>
      </c>
      <c r="B114" s="29" t="str">
        <f>IF(AND($AJ114, AndmeteEsitamiseKP&lt;&gt;Kontroll!$B$3), AndmeteEsitamiseKP, "")</f>
        <v/>
      </c>
      <c r="O114" s="35" t="str">
        <f>IF(AND($AJ114, AsutuseNimi&lt;&gt;Kontroll!$O$3), AsutuseNimi, "")</f>
        <v/>
      </c>
      <c r="P114" s="35" t="str">
        <f>IF(AND($AJ114, AsutuseAadress&lt;&gt;Kontroll!$P$3), AsutuseAadress, "")</f>
        <v/>
      </c>
      <c r="Q114" s="36" t="str">
        <f>IF(AND($AJ114, AsutuseRyhm&lt;&gt;Kontroll!$Q$3), AsutuseRyhm, "")</f>
        <v/>
      </c>
      <c r="S114" s="38" t="str">
        <f>IF(AND($AJ114, IsolatsiooniAlgus&lt;&gt;Kontroll!$T$3), IsolatsiooniAlgus, "")</f>
        <v/>
      </c>
      <c r="T114" s="38" t="str">
        <f>IF(AND($AJ114, IsolatsiooniAlgus&lt;&gt;Kontroll!$T$3), IsolatsiooniAlgus, "")</f>
        <v/>
      </c>
      <c r="U114" s="39" t="str">
        <f>IF(AND($AJ114, IsolatsiooniLopp&lt;&gt;Kontroll!$U$3), IsolatsiooniLopp, "")</f>
        <v/>
      </c>
      <c r="V114" s="40" t="str">
        <f>IF(AND($AJ114, SeotudHaigeEesnimi&lt;&gt;Kontroll!$V$3), SeotudHaigeEesnimi, "")</f>
        <v/>
      </c>
      <c r="W114" s="36" t="str">
        <f>IF(AND($AJ114, SeotudHaigePerenimi&lt;&gt;Kontroll!$W$3), SeotudHaigePerenimi, "")</f>
        <v/>
      </c>
      <c r="X114" s="41" t="str">
        <f>IF(AND($AJ114, SeotudHaigeIsikukood&lt;&gt;Kontroll!$X$3), SeotudHaigeIsikukood, "")</f>
        <v/>
      </c>
      <c r="Z114" s="3" t="str">
        <f>IF(AND($AJ114, AndmeteEsitajaNimi&lt;&gt;Kontroll!$Z$3), AndmeteEsitajaNimi, "")</f>
        <v/>
      </c>
      <c r="AA114" s="3" t="str">
        <f>IF(AND($AJ114, AndmeteEsitajaEpost&lt;&gt;Kontroll!$AA$3), AndmeteEsitajaEpost, "")</f>
        <v/>
      </c>
      <c r="AB114" s="3" t="str">
        <f>IF(AND($AJ114, AndmeteEsitajaTelefon&lt;&gt;Kontroll!$AB$3), AndmeteEsitajaTelefon, "")</f>
        <v/>
      </c>
      <c r="AC114" s="3" t="str">
        <f>IF(AND($AJ114, TerviseametiRegioon&lt;&gt;Kontroll!$AC$3), TerviseametiRegioon, "")</f>
        <v/>
      </c>
      <c r="AD114" s="3" t="str">
        <f>IF(AND($AJ114, TerviseametiInspektor&lt;&gt;Kontroll!$AD$3), TerviseametiInspektor, "")</f>
        <v/>
      </c>
      <c r="AE114" s="3" t="str">
        <f>IF(AND($AJ114, TerviseametiInspektoriIsikukood&lt;&gt;Kontroll!$AE$3), TerviseametiInspektoriIsikukood, "")</f>
        <v/>
      </c>
      <c r="AF114" s="3" t="str">
        <f>IF(AND($AJ114, TerviseametiInspektoriEpost&lt;&gt;Kontroll!$AF$3), TerviseametiInspektoriEpost, "")</f>
        <v/>
      </c>
      <c r="AI114" s="6" t="b">
        <f>IFERROR(SUMPRODUCT(--($B114:$X114&lt;&gt;""))&lt;&gt;SUMPRODUCT(--(Kontroll!$B$2:$X$2&lt;&gt;"")),TRUE)</f>
        <v>0</v>
      </c>
      <c r="AJ114" s="6" t="b">
        <f>IFERROR(SUMPRODUCT(--($C114:$N114&lt;&gt;""))&lt;&gt;SUMPRODUCT(--(Kontroll!$C$2:$N$2&lt;&gt;"")),TRUE)</f>
        <v>0</v>
      </c>
      <c r="AK114" s="6" t="b">
        <f t="shared" si="9"/>
        <v>0</v>
      </c>
      <c r="AL114" s="6" t="str">
        <f t="shared" si="10"/>
        <v/>
      </c>
      <c r="AM114" s="6" t="str">
        <f t="shared" si="11"/>
        <v/>
      </c>
      <c r="AN114" s="6" t="str">
        <f t="shared" si="12"/>
        <v/>
      </c>
    </row>
    <row r="115" spans="1:40" x14ac:dyDescent="0.35">
      <c r="A115" s="2" t="str">
        <f t="shared" si="8"/>
        <v/>
      </c>
      <c r="B115" s="29" t="str">
        <f>IF(AND($AJ115, AndmeteEsitamiseKP&lt;&gt;Kontroll!$B$3), AndmeteEsitamiseKP, "")</f>
        <v/>
      </c>
      <c r="O115" s="35" t="str">
        <f>IF(AND($AJ115, AsutuseNimi&lt;&gt;Kontroll!$O$3), AsutuseNimi, "")</f>
        <v/>
      </c>
      <c r="P115" s="35" t="str">
        <f>IF(AND($AJ115, AsutuseAadress&lt;&gt;Kontroll!$P$3), AsutuseAadress, "")</f>
        <v/>
      </c>
      <c r="Q115" s="36" t="str">
        <f>IF(AND($AJ115, AsutuseRyhm&lt;&gt;Kontroll!$Q$3), AsutuseRyhm, "")</f>
        <v/>
      </c>
      <c r="S115" s="38" t="str">
        <f>IF(AND($AJ115, IsolatsiooniAlgus&lt;&gt;Kontroll!$T$3), IsolatsiooniAlgus, "")</f>
        <v/>
      </c>
      <c r="T115" s="38" t="str">
        <f>IF(AND($AJ115, IsolatsiooniAlgus&lt;&gt;Kontroll!$T$3), IsolatsiooniAlgus, "")</f>
        <v/>
      </c>
      <c r="U115" s="39" t="str">
        <f>IF(AND($AJ115, IsolatsiooniLopp&lt;&gt;Kontroll!$U$3), IsolatsiooniLopp, "")</f>
        <v/>
      </c>
      <c r="V115" s="40" t="str">
        <f>IF(AND($AJ115, SeotudHaigeEesnimi&lt;&gt;Kontroll!$V$3), SeotudHaigeEesnimi, "")</f>
        <v/>
      </c>
      <c r="W115" s="36" t="str">
        <f>IF(AND($AJ115, SeotudHaigePerenimi&lt;&gt;Kontroll!$W$3), SeotudHaigePerenimi, "")</f>
        <v/>
      </c>
      <c r="X115" s="41" t="str">
        <f>IF(AND($AJ115, SeotudHaigeIsikukood&lt;&gt;Kontroll!$X$3), SeotudHaigeIsikukood, "")</f>
        <v/>
      </c>
      <c r="Z115" s="3" t="str">
        <f>IF(AND($AJ115, AndmeteEsitajaNimi&lt;&gt;Kontroll!$Z$3), AndmeteEsitajaNimi, "")</f>
        <v/>
      </c>
      <c r="AA115" s="3" t="str">
        <f>IF(AND($AJ115, AndmeteEsitajaEpost&lt;&gt;Kontroll!$AA$3), AndmeteEsitajaEpost, "")</f>
        <v/>
      </c>
      <c r="AB115" s="3" t="str">
        <f>IF(AND($AJ115, AndmeteEsitajaTelefon&lt;&gt;Kontroll!$AB$3), AndmeteEsitajaTelefon, "")</f>
        <v/>
      </c>
      <c r="AC115" s="3" t="str">
        <f>IF(AND($AJ115, TerviseametiRegioon&lt;&gt;Kontroll!$AC$3), TerviseametiRegioon, "")</f>
        <v/>
      </c>
      <c r="AD115" s="3" t="str">
        <f>IF(AND($AJ115, TerviseametiInspektor&lt;&gt;Kontroll!$AD$3), TerviseametiInspektor, "")</f>
        <v/>
      </c>
      <c r="AE115" s="3" t="str">
        <f>IF(AND($AJ115, TerviseametiInspektoriIsikukood&lt;&gt;Kontroll!$AE$3), TerviseametiInspektoriIsikukood, "")</f>
        <v/>
      </c>
      <c r="AF115" s="3" t="str">
        <f>IF(AND($AJ115, TerviseametiInspektoriEpost&lt;&gt;Kontroll!$AF$3), TerviseametiInspektoriEpost, "")</f>
        <v/>
      </c>
      <c r="AI115" s="6" t="b">
        <f>IFERROR(SUMPRODUCT(--($B115:$X115&lt;&gt;""))&lt;&gt;SUMPRODUCT(--(Kontroll!$B$2:$X$2&lt;&gt;"")),TRUE)</f>
        <v>0</v>
      </c>
      <c r="AJ115" s="6" t="b">
        <f>IFERROR(SUMPRODUCT(--($C115:$N115&lt;&gt;""))&lt;&gt;SUMPRODUCT(--(Kontroll!$C$2:$N$2&lt;&gt;"")),TRUE)</f>
        <v>0</v>
      </c>
      <c r="AK115" s="6" t="b">
        <f t="shared" si="9"/>
        <v>0</v>
      </c>
      <c r="AL115" s="6" t="str">
        <f t="shared" si="10"/>
        <v/>
      </c>
      <c r="AM115" s="6" t="str">
        <f t="shared" si="11"/>
        <v/>
      </c>
      <c r="AN115" s="6" t="str">
        <f t="shared" si="12"/>
        <v/>
      </c>
    </row>
    <row r="116" spans="1:40" x14ac:dyDescent="0.35">
      <c r="A116" s="2" t="str">
        <f t="shared" si="8"/>
        <v/>
      </c>
      <c r="B116" s="29" t="str">
        <f>IF(AND($AJ116, AndmeteEsitamiseKP&lt;&gt;Kontroll!$B$3), AndmeteEsitamiseKP, "")</f>
        <v/>
      </c>
      <c r="O116" s="35" t="str">
        <f>IF(AND($AJ116, AsutuseNimi&lt;&gt;Kontroll!$O$3), AsutuseNimi, "")</f>
        <v/>
      </c>
      <c r="P116" s="35" t="str">
        <f>IF(AND($AJ116, AsutuseAadress&lt;&gt;Kontroll!$P$3), AsutuseAadress, "")</f>
        <v/>
      </c>
      <c r="Q116" s="36" t="str">
        <f>IF(AND($AJ116, AsutuseRyhm&lt;&gt;Kontroll!$Q$3), AsutuseRyhm, "")</f>
        <v/>
      </c>
      <c r="S116" s="38" t="str">
        <f>IF(AND($AJ116, IsolatsiooniAlgus&lt;&gt;Kontroll!$T$3), IsolatsiooniAlgus, "")</f>
        <v/>
      </c>
      <c r="T116" s="38" t="str">
        <f>IF(AND($AJ116, IsolatsiooniAlgus&lt;&gt;Kontroll!$T$3), IsolatsiooniAlgus, "")</f>
        <v/>
      </c>
      <c r="U116" s="39" t="str">
        <f>IF(AND($AJ116, IsolatsiooniLopp&lt;&gt;Kontroll!$U$3), IsolatsiooniLopp, "")</f>
        <v/>
      </c>
      <c r="V116" s="40" t="str">
        <f>IF(AND($AJ116, SeotudHaigeEesnimi&lt;&gt;Kontroll!$V$3), SeotudHaigeEesnimi, "")</f>
        <v/>
      </c>
      <c r="W116" s="36" t="str">
        <f>IF(AND($AJ116, SeotudHaigePerenimi&lt;&gt;Kontroll!$W$3), SeotudHaigePerenimi, "")</f>
        <v/>
      </c>
      <c r="X116" s="41" t="str">
        <f>IF(AND($AJ116, SeotudHaigeIsikukood&lt;&gt;Kontroll!$X$3), SeotudHaigeIsikukood, "")</f>
        <v/>
      </c>
      <c r="Z116" s="3" t="str">
        <f>IF(AND($AJ116, AndmeteEsitajaNimi&lt;&gt;Kontroll!$Z$3), AndmeteEsitajaNimi, "")</f>
        <v/>
      </c>
      <c r="AA116" s="3" t="str">
        <f>IF(AND($AJ116, AndmeteEsitajaEpost&lt;&gt;Kontroll!$AA$3), AndmeteEsitajaEpost, "")</f>
        <v/>
      </c>
      <c r="AB116" s="3" t="str">
        <f>IF(AND($AJ116, AndmeteEsitajaTelefon&lt;&gt;Kontroll!$AB$3), AndmeteEsitajaTelefon, "")</f>
        <v/>
      </c>
      <c r="AC116" s="3" t="str">
        <f>IF(AND($AJ116, TerviseametiRegioon&lt;&gt;Kontroll!$AC$3), TerviseametiRegioon, "")</f>
        <v/>
      </c>
      <c r="AD116" s="3" t="str">
        <f>IF(AND($AJ116, TerviseametiInspektor&lt;&gt;Kontroll!$AD$3), TerviseametiInspektor, "")</f>
        <v/>
      </c>
      <c r="AE116" s="3" t="str">
        <f>IF(AND($AJ116, TerviseametiInspektoriIsikukood&lt;&gt;Kontroll!$AE$3), TerviseametiInspektoriIsikukood, "")</f>
        <v/>
      </c>
      <c r="AF116" s="3" t="str">
        <f>IF(AND($AJ116, TerviseametiInspektoriEpost&lt;&gt;Kontroll!$AF$3), TerviseametiInspektoriEpost, "")</f>
        <v/>
      </c>
      <c r="AI116" s="6" t="b">
        <f>IFERROR(SUMPRODUCT(--($B116:$X116&lt;&gt;""))&lt;&gt;SUMPRODUCT(--(Kontroll!$B$2:$X$2&lt;&gt;"")),TRUE)</f>
        <v>0</v>
      </c>
      <c r="AJ116" s="6" t="b">
        <f>IFERROR(SUMPRODUCT(--($C116:$N116&lt;&gt;""))&lt;&gt;SUMPRODUCT(--(Kontroll!$C$2:$N$2&lt;&gt;"")),TRUE)</f>
        <v>0</v>
      </c>
      <c r="AK116" s="6" t="b">
        <f t="shared" si="9"/>
        <v>0</v>
      </c>
      <c r="AL116" s="6" t="str">
        <f t="shared" si="10"/>
        <v/>
      </c>
      <c r="AM116" s="6" t="str">
        <f t="shared" si="11"/>
        <v/>
      </c>
      <c r="AN116" s="6" t="str">
        <f t="shared" si="12"/>
        <v/>
      </c>
    </row>
    <row r="117" spans="1:40" x14ac:dyDescent="0.35">
      <c r="A117" s="2" t="str">
        <f t="shared" si="8"/>
        <v/>
      </c>
      <c r="B117" s="29" t="str">
        <f>IF(AND($AJ117, AndmeteEsitamiseKP&lt;&gt;Kontroll!$B$3), AndmeteEsitamiseKP, "")</f>
        <v/>
      </c>
      <c r="O117" s="35" t="str">
        <f>IF(AND($AJ117, AsutuseNimi&lt;&gt;Kontroll!$O$3), AsutuseNimi, "")</f>
        <v/>
      </c>
      <c r="P117" s="35" t="str">
        <f>IF(AND($AJ117, AsutuseAadress&lt;&gt;Kontroll!$P$3), AsutuseAadress, "")</f>
        <v/>
      </c>
      <c r="Q117" s="36" t="str">
        <f>IF(AND($AJ117, AsutuseRyhm&lt;&gt;Kontroll!$Q$3), AsutuseRyhm, "")</f>
        <v/>
      </c>
      <c r="S117" s="38" t="str">
        <f>IF(AND($AJ117, IsolatsiooniAlgus&lt;&gt;Kontroll!$T$3), IsolatsiooniAlgus, "")</f>
        <v/>
      </c>
      <c r="T117" s="38" t="str">
        <f>IF(AND($AJ117, IsolatsiooniAlgus&lt;&gt;Kontroll!$T$3), IsolatsiooniAlgus, "")</f>
        <v/>
      </c>
      <c r="U117" s="39" t="str">
        <f>IF(AND($AJ117, IsolatsiooniLopp&lt;&gt;Kontroll!$U$3), IsolatsiooniLopp, "")</f>
        <v/>
      </c>
      <c r="V117" s="40" t="str">
        <f>IF(AND($AJ117, SeotudHaigeEesnimi&lt;&gt;Kontroll!$V$3), SeotudHaigeEesnimi, "")</f>
        <v/>
      </c>
      <c r="W117" s="36" t="str">
        <f>IF(AND($AJ117, SeotudHaigePerenimi&lt;&gt;Kontroll!$W$3), SeotudHaigePerenimi, "")</f>
        <v/>
      </c>
      <c r="X117" s="41" t="str">
        <f>IF(AND($AJ117, SeotudHaigeIsikukood&lt;&gt;Kontroll!$X$3), SeotudHaigeIsikukood, "")</f>
        <v/>
      </c>
      <c r="Z117" s="3" t="str">
        <f>IF(AND($AJ117, AndmeteEsitajaNimi&lt;&gt;Kontroll!$Z$3), AndmeteEsitajaNimi, "")</f>
        <v/>
      </c>
      <c r="AA117" s="3" t="str">
        <f>IF(AND($AJ117, AndmeteEsitajaEpost&lt;&gt;Kontroll!$AA$3), AndmeteEsitajaEpost, "")</f>
        <v/>
      </c>
      <c r="AB117" s="3" t="str">
        <f>IF(AND($AJ117, AndmeteEsitajaTelefon&lt;&gt;Kontroll!$AB$3), AndmeteEsitajaTelefon, "")</f>
        <v/>
      </c>
      <c r="AC117" s="3" t="str">
        <f>IF(AND($AJ117, TerviseametiRegioon&lt;&gt;Kontroll!$AC$3), TerviseametiRegioon, "")</f>
        <v/>
      </c>
      <c r="AD117" s="3" t="str">
        <f>IF(AND($AJ117, TerviseametiInspektor&lt;&gt;Kontroll!$AD$3), TerviseametiInspektor, "")</f>
        <v/>
      </c>
      <c r="AE117" s="3" t="str">
        <f>IF(AND($AJ117, TerviseametiInspektoriIsikukood&lt;&gt;Kontroll!$AE$3), TerviseametiInspektoriIsikukood, "")</f>
        <v/>
      </c>
      <c r="AF117" s="3" t="str">
        <f>IF(AND($AJ117, TerviseametiInspektoriEpost&lt;&gt;Kontroll!$AF$3), TerviseametiInspektoriEpost, "")</f>
        <v/>
      </c>
      <c r="AI117" s="6" t="b">
        <f>IFERROR(SUMPRODUCT(--($B117:$X117&lt;&gt;""))&lt;&gt;SUMPRODUCT(--(Kontroll!$B$2:$X$2&lt;&gt;"")),TRUE)</f>
        <v>0</v>
      </c>
      <c r="AJ117" s="6" t="b">
        <f>IFERROR(SUMPRODUCT(--($C117:$N117&lt;&gt;""))&lt;&gt;SUMPRODUCT(--(Kontroll!$C$2:$N$2&lt;&gt;"")),TRUE)</f>
        <v>0</v>
      </c>
      <c r="AK117" s="6" t="b">
        <f t="shared" si="9"/>
        <v>0</v>
      </c>
      <c r="AL117" s="6" t="str">
        <f t="shared" si="10"/>
        <v/>
      </c>
      <c r="AM117" s="6" t="str">
        <f t="shared" si="11"/>
        <v/>
      </c>
      <c r="AN117" s="6" t="str">
        <f t="shared" si="12"/>
        <v/>
      </c>
    </row>
    <row r="118" spans="1:40" x14ac:dyDescent="0.35">
      <c r="A118" s="2" t="str">
        <f t="shared" si="8"/>
        <v/>
      </c>
      <c r="B118" s="29" t="str">
        <f>IF(AND($AJ118, AndmeteEsitamiseKP&lt;&gt;Kontroll!$B$3), AndmeteEsitamiseKP, "")</f>
        <v/>
      </c>
      <c r="O118" s="35" t="str">
        <f>IF(AND($AJ118, AsutuseNimi&lt;&gt;Kontroll!$O$3), AsutuseNimi, "")</f>
        <v/>
      </c>
      <c r="P118" s="35" t="str">
        <f>IF(AND($AJ118, AsutuseAadress&lt;&gt;Kontroll!$P$3), AsutuseAadress, "")</f>
        <v/>
      </c>
      <c r="Q118" s="36" t="str">
        <f>IF(AND($AJ118, AsutuseRyhm&lt;&gt;Kontroll!$Q$3), AsutuseRyhm, "")</f>
        <v/>
      </c>
      <c r="S118" s="38" t="str">
        <f>IF(AND($AJ118, IsolatsiooniAlgus&lt;&gt;Kontroll!$T$3), IsolatsiooniAlgus, "")</f>
        <v/>
      </c>
      <c r="T118" s="38" t="str">
        <f>IF(AND($AJ118, IsolatsiooniAlgus&lt;&gt;Kontroll!$T$3), IsolatsiooniAlgus, "")</f>
        <v/>
      </c>
      <c r="U118" s="39" t="str">
        <f>IF(AND($AJ118, IsolatsiooniLopp&lt;&gt;Kontroll!$U$3), IsolatsiooniLopp, "")</f>
        <v/>
      </c>
      <c r="V118" s="40" t="str">
        <f>IF(AND($AJ118, SeotudHaigeEesnimi&lt;&gt;Kontroll!$V$3), SeotudHaigeEesnimi, "")</f>
        <v/>
      </c>
      <c r="W118" s="36" t="str">
        <f>IF(AND($AJ118, SeotudHaigePerenimi&lt;&gt;Kontroll!$W$3), SeotudHaigePerenimi, "")</f>
        <v/>
      </c>
      <c r="X118" s="41" t="str">
        <f>IF(AND($AJ118, SeotudHaigeIsikukood&lt;&gt;Kontroll!$X$3), SeotudHaigeIsikukood, "")</f>
        <v/>
      </c>
      <c r="Z118" s="3" t="str">
        <f>IF(AND($AJ118, AndmeteEsitajaNimi&lt;&gt;Kontroll!$Z$3), AndmeteEsitajaNimi, "")</f>
        <v/>
      </c>
      <c r="AA118" s="3" t="str">
        <f>IF(AND($AJ118, AndmeteEsitajaEpost&lt;&gt;Kontroll!$AA$3), AndmeteEsitajaEpost, "")</f>
        <v/>
      </c>
      <c r="AB118" s="3" t="str">
        <f>IF(AND($AJ118, AndmeteEsitajaTelefon&lt;&gt;Kontroll!$AB$3), AndmeteEsitajaTelefon, "")</f>
        <v/>
      </c>
      <c r="AC118" s="3" t="str">
        <f>IF(AND($AJ118, TerviseametiRegioon&lt;&gt;Kontroll!$AC$3), TerviseametiRegioon, "")</f>
        <v/>
      </c>
      <c r="AD118" s="3" t="str">
        <f>IF(AND($AJ118, TerviseametiInspektor&lt;&gt;Kontroll!$AD$3), TerviseametiInspektor, "")</f>
        <v/>
      </c>
      <c r="AE118" s="3" t="str">
        <f>IF(AND($AJ118, TerviseametiInspektoriIsikukood&lt;&gt;Kontroll!$AE$3), TerviseametiInspektoriIsikukood, "")</f>
        <v/>
      </c>
      <c r="AF118" s="3" t="str">
        <f>IF(AND($AJ118, TerviseametiInspektoriEpost&lt;&gt;Kontroll!$AF$3), TerviseametiInspektoriEpost, "")</f>
        <v/>
      </c>
      <c r="AI118" s="6" t="b">
        <f>IFERROR(SUMPRODUCT(--($B118:$X118&lt;&gt;""))&lt;&gt;SUMPRODUCT(--(Kontroll!$B$2:$X$2&lt;&gt;"")),TRUE)</f>
        <v>0</v>
      </c>
      <c r="AJ118" s="6" t="b">
        <f>IFERROR(SUMPRODUCT(--($C118:$N118&lt;&gt;""))&lt;&gt;SUMPRODUCT(--(Kontroll!$C$2:$N$2&lt;&gt;"")),TRUE)</f>
        <v>0</v>
      </c>
      <c r="AK118" s="6" t="b">
        <f t="shared" si="9"/>
        <v>0</v>
      </c>
      <c r="AL118" s="6" t="str">
        <f t="shared" si="10"/>
        <v/>
      </c>
      <c r="AM118" s="6" t="str">
        <f t="shared" si="11"/>
        <v/>
      </c>
      <c r="AN118" s="6" t="str">
        <f t="shared" si="12"/>
        <v/>
      </c>
    </row>
    <row r="119" spans="1:40" x14ac:dyDescent="0.35">
      <c r="A119" s="2" t="str">
        <f t="shared" si="8"/>
        <v/>
      </c>
      <c r="B119" s="29" t="str">
        <f>IF(AND($AJ119, AndmeteEsitamiseKP&lt;&gt;Kontroll!$B$3), AndmeteEsitamiseKP, "")</f>
        <v/>
      </c>
      <c r="O119" s="35" t="str">
        <f>IF(AND($AJ119, AsutuseNimi&lt;&gt;Kontroll!$O$3), AsutuseNimi, "")</f>
        <v/>
      </c>
      <c r="P119" s="35" t="str">
        <f>IF(AND($AJ119, AsutuseAadress&lt;&gt;Kontroll!$P$3), AsutuseAadress, "")</f>
        <v/>
      </c>
      <c r="Q119" s="36" t="str">
        <f>IF(AND($AJ119, AsutuseRyhm&lt;&gt;Kontroll!$Q$3), AsutuseRyhm, "")</f>
        <v/>
      </c>
      <c r="S119" s="38" t="str">
        <f>IF(AND($AJ119, IsolatsiooniAlgus&lt;&gt;Kontroll!$T$3), IsolatsiooniAlgus, "")</f>
        <v/>
      </c>
      <c r="T119" s="38" t="str">
        <f>IF(AND($AJ119, IsolatsiooniAlgus&lt;&gt;Kontroll!$T$3), IsolatsiooniAlgus, "")</f>
        <v/>
      </c>
      <c r="U119" s="39" t="str">
        <f>IF(AND($AJ119, IsolatsiooniLopp&lt;&gt;Kontroll!$U$3), IsolatsiooniLopp, "")</f>
        <v/>
      </c>
      <c r="V119" s="40" t="str">
        <f>IF(AND($AJ119, SeotudHaigeEesnimi&lt;&gt;Kontroll!$V$3), SeotudHaigeEesnimi, "")</f>
        <v/>
      </c>
      <c r="W119" s="36" t="str">
        <f>IF(AND($AJ119, SeotudHaigePerenimi&lt;&gt;Kontroll!$W$3), SeotudHaigePerenimi, "")</f>
        <v/>
      </c>
      <c r="X119" s="41" t="str">
        <f>IF(AND($AJ119, SeotudHaigeIsikukood&lt;&gt;Kontroll!$X$3), SeotudHaigeIsikukood, "")</f>
        <v/>
      </c>
      <c r="Z119" s="3" t="str">
        <f>IF(AND($AJ119, AndmeteEsitajaNimi&lt;&gt;Kontroll!$Z$3), AndmeteEsitajaNimi, "")</f>
        <v/>
      </c>
      <c r="AA119" s="3" t="str">
        <f>IF(AND($AJ119, AndmeteEsitajaEpost&lt;&gt;Kontroll!$AA$3), AndmeteEsitajaEpost, "")</f>
        <v/>
      </c>
      <c r="AB119" s="3" t="str">
        <f>IF(AND($AJ119, AndmeteEsitajaTelefon&lt;&gt;Kontroll!$AB$3), AndmeteEsitajaTelefon, "")</f>
        <v/>
      </c>
      <c r="AC119" s="3" t="str">
        <f>IF(AND($AJ119, TerviseametiRegioon&lt;&gt;Kontroll!$AC$3), TerviseametiRegioon, "")</f>
        <v/>
      </c>
      <c r="AD119" s="3" t="str">
        <f>IF(AND($AJ119, TerviseametiInspektor&lt;&gt;Kontroll!$AD$3), TerviseametiInspektor, "")</f>
        <v/>
      </c>
      <c r="AE119" s="3" t="str">
        <f>IF(AND($AJ119, TerviseametiInspektoriIsikukood&lt;&gt;Kontroll!$AE$3), TerviseametiInspektoriIsikukood, "")</f>
        <v/>
      </c>
      <c r="AF119" s="3" t="str">
        <f>IF(AND($AJ119, TerviseametiInspektoriEpost&lt;&gt;Kontroll!$AF$3), TerviseametiInspektoriEpost, "")</f>
        <v/>
      </c>
      <c r="AI119" s="6" t="b">
        <f>IFERROR(SUMPRODUCT(--($B119:$X119&lt;&gt;""))&lt;&gt;SUMPRODUCT(--(Kontroll!$B$2:$X$2&lt;&gt;"")),TRUE)</f>
        <v>0</v>
      </c>
      <c r="AJ119" s="6" t="b">
        <f>IFERROR(SUMPRODUCT(--($C119:$N119&lt;&gt;""))&lt;&gt;SUMPRODUCT(--(Kontroll!$C$2:$N$2&lt;&gt;"")),TRUE)</f>
        <v>0</v>
      </c>
      <c r="AK119" s="6" t="b">
        <f t="shared" si="9"/>
        <v>0</v>
      </c>
      <c r="AL119" s="6" t="str">
        <f t="shared" si="10"/>
        <v/>
      </c>
      <c r="AM119" s="6" t="str">
        <f t="shared" si="11"/>
        <v/>
      </c>
      <c r="AN119" s="6" t="str">
        <f t="shared" si="12"/>
        <v/>
      </c>
    </row>
    <row r="120" spans="1:40" x14ac:dyDescent="0.35">
      <c r="A120" s="2" t="str">
        <f t="shared" si="8"/>
        <v/>
      </c>
      <c r="B120" s="29" t="str">
        <f>IF(AND($AJ120, AndmeteEsitamiseKP&lt;&gt;Kontroll!$B$3), AndmeteEsitamiseKP, "")</f>
        <v/>
      </c>
      <c r="O120" s="35" t="str">
        <f>IF(AND($AJ120, AsutuseNimi&lt;&gt;Kontroll!$O$3), AsutuseNimi, "")</f>
        <v/>
      </c>
      <c r="P120" s="35" t="str">
        <f>IF(AND($AJ120, AsutuseAadress&lt;&gt;Kontroll!$P$3), AsutuseAadress, "")</f>
        <v/>
      </c>
      <c r="Q120" s="36" t="str">
        <f>IF(AND($AJ120, AsutuseRyhm&lt;&gt;Kontroll!$Q$3), AsutuseRyhm, "")</f>
        <v/>
      </c>
      <c r="S120" s="38" t="str">
        <f>IF(AND($AJ120, IsolatsiooniAlgus&lt;&gt;Kontroll!$T$3), IsolatsiooniAlgus, "")</f>
        <v/>
      </c>
      <c r="T120" s="38" t="str">
        <f>IF(AND($AJ120, IsolatsiooniAlgus&lt;&gt;Kontroll!$T$3), IsolatsiooniAlgus, "")</f>
        <v/>
      </c>
      <c r="U120" s="39" t="str">
        <f>IF(AND($AJ120, IsolatsiooniLopp&lt;&gt;Kontroll!$U$3), IsolatsiooniLopp, "")</f>
        <v/>
      </c>
      <c r="V120" s="40" t="str">
        <f>IF(AND($AJ120, SeotudHaigeEesnimi&lt;&gt;Kontroll!$V$3), SeotudHaigeEesnimi, "")</f>
        <v/>
      </c>
      <c r="W120" s="36" t="str">
        <f>IF(AND($AJ120, SeotudHaigePerenimi&lt;&gt;Kontroll!$W$3), SeotudHaigePerenimi, "")</f>
        <v/>
      </c>
      <c r="X120" s="41" t="str">
        <f>IF(AND($AJ120, SeotudHaigeIsikukood&lt;&gt;Kontroll!$X$3), SeotudHaigeIsikukood, "")</f>
        <v/>
      </c>
      <c r="Z120" s="3" t="str">
        <f>IF(AND($AJ120, AndmeteEsitajaNimi&lt;&gt;Kontroll!$Z$3), AndmeteEsitajaNimi, "")</f>
        <v/>
      </c>
      <c r="AA120" s="3" t="str">
        <f>IF(AND($AJ120, AndmeteEsitajaEpost&lt;&gt;Kontroll!$AA$3), AndmeteEsitajaEpost, "")</f>
        <v/>
      </c>
      <c r="AB120" s="3" t="str">
        <f>IF(AND($AJ120, AndmeteEsitajaTelefon&lt;&gt;Kontroll!$AB$3), AndmeteEsitajaTelefon, "")</f>
        <v/>
      </c>
      <c r="AC120" s="3" t="str">
        <f>IF(AND($AJ120, TerviseametiRegioon&lt;&gt;Kontroll!$AC$3), TerviseametiRegioon, "")</f>
        <v/>
      </c>
      <c r="AD120" s="3" t="str">
        <f>IF(AND($AJ120, TerviseametiInspektor&lt;&gt;Kontroll!$AD$3), TerviseametiInspektor, "")</f>
        <v/>
      </c>
      <c r="AE120" s="3" t="str">
        <f>IF(AND($AJ120, TerviseametiInspektoriIsikukood&lt;&gt;Kontroll!$AE$3), TerviseametiInspektoriIsikukood, "")</f>
        <v/>
      </c>
      <c r="AF120" s="3" t="str">
        <f>IF(AND($AJ120, TerviseametiInspektoriEpost&lt;&gt;Kontroll!$AF$3), TerviseametiInspektoriEpost, "")</f>
        <v/>
      </c>
      <c r="AI120" s="6" t="b">
        <f>IFERROR(SUMPRODUCT(--($B120:$X120&lt;&gt;""))&lt;&gt;SUMPRODUCT(--(Kontroll!$B$2:$X$2&lt;&gt;"")),TRUE)</f>
        <v>0</v>
      </c>
      <c r="AJ120" s="6" t="b">
        <f>IFERROR(SUMPRODUCT(--($C120:$N120&lt;&gt;""))&lt;&gt;SUMPRODUCT(--(Kontroll!$C$2:$N$2&lt;&gt;"")),TRUE)</f>
        <v>0</v>
      </c>
      <c r="AK120" s="6" t="b">
        <f t="shared" si="9"/>
        <v>0</v>
      </c>
      <c r="AL120" s="6" t="str">
        <f t="shared" si="10"/>
        <v/>
      </c>
      <c r="AM120" s="6" t="str">
        <f t="shared" si="11"/>
        <v/>
      </c>
      <c r="AN120" s="6" t="str">
        <f t="shared" si="12"/>
        <v/>
      </c>
    </row>
    <row r="121" spans="1:40" x14ac:dyDescent="0.35">
      <c r="A121" s="2" t="str">
        <f t="shared" si="8"/>
        <v/>
      </c>
      <c r="B121" s="29" t="str">
        <f>IF(AND($AJ121, AndmeteEsitamiseKP&lt;&gt;Kontroll!$B$3), AndmeteEsitamiseKP, "")</f>
        <v/>
      </c>
      <c r="O121" s="35" t="str">
        <f>IF(AND($AJ121, AsutuseNimi&lt;&gt;Kontroll!$O$3), AsutuseNimi, "")</f>
        <v/>
      </c>
      <c r="P121" s="35" t="str">
        <f>IF(AND($AJ121, AsutuseAadress&lt;&gt;Kontroll!$P$3), AsutuseAadress, "")</f>
        <v/>
      </c>
      <c r="Q121" s="36" t="str">
        <f>IF(AND($AJ121, AsutuseRyhm&lt;&gt;Kontroll!$Q$3), AsutuseRyhm, "")</f>
        <v/>
      </c>
      <c r="S121" s="38" t="str">
        <f>IF(AND($AJ121, IsolatsiooniAlgus&lt;&gt;Kontroll!$T$3), IsolatsiooniAlgus, "")</f>
        <v/>
      </c>
      <c r="T121" s="38" t="str">
        <f>IF(AND($AJ121, IsolatsiooniAlgus&lt;&gt;Kontroll!$T$3), IsolatsiooniAlgus, "")</f>
        <v/>
      </c>
      <c r="U121" s="39" t="str">
        <f>IF(AND($AJ121, IsolatsiooniLopp&lt;&gt;Kontroll!$U$3), IsolatsiooniLopp, "")</f>
        <v/>
      </c>
      <c r="V121" s="40" t="str">
        <f>IF(AND($AJ121, SeotudHaigeEesnimi&lt;&gt;Kontroll!$V$3), SeotudHaigeEesnimi, "")</f>
        <v/>
      </c>
      <c r="W121" s="36" t="str">
        <f>IF(AND($AJ121, SeotudHaigePerenimi&lt;&gt;Kontroll!$W$3), SeotudHaigePerenimi, "")</f>
        <v/>
      </c>
      <c r="X121" s="41" t="str">
        <f>IF(AND($AJ121, SeotudHaigeIsikukood&lt;&gt;Kontroll!$X$3), SeotudHaigeIsikukood, "")</f>
        <v/>
      </c>
      <c r="Z121" s="3" t="str">
        <f>IF(AND($AJ121, AndmeteEsitajaNimi&lt;&gt;Kontroll!$Z$3), AndmeteEsitajaNimi, "")</f>
        <v/>
      </c>
      <c r="AA121" s="3" t="str">
        <f>IF(AND($AJ121, AndmeteEsitajaEpost&lt;&gt;Kontroll!$AA$3), AndmeteEsitajaEpost, "")</f>
        <v/>
      </c>
      <c r="AB121" s="3" t="str">
        <f>IF(AND($AJ121, AndmeteEsitajaTelefon&lt;&gt;Kontroll!$AB$3), AndmeteEsitajaTelefon, "")</f>
        <v/>
      </c>
      <c r="AC121" s="3" t="str">
        <f>IF(AND($AJ121, TerviseametiRegioon&lt;&gt;Kontroll!$AC$3), TerviseametiRegioon, "")</f>
        <v/>
      </c>
      <c r="AD121" s="3" t="str">
        <f>IF(AND($AJ121, TerviseametiInspektor&lt;&gt;Kontroll!$AD$3), TerviseametiInspektor, "")</f>
        <v/>
      </c>
      <c r="AE121" s="3" t="str">
        <f>IF(AND($AJ121, TerviseametiInspektoriIsikukood&lt;&gt;Kontroll!$AE$3), TerviseametiInspektoriIsikukood, "")</f>
        <v/>
      </c>
      <c r="AF121" s="3" t="str">
        <f>IF(AND($AJ121, TerviseametiInspektoriEpost&lt;&gt;Kontroll!$AF$3), TerviseametiInspektoriEpost, "")</f>
        <v/>
      </c>
      <c r="AI121" s="6" t="b">
        <f>IFERROR(SUMPRODUCT(--($B121:$X121&lt;&gt;""))&lt;&gt;SUMPRODUCT(--(Kontroll!$B$2:$X$2&lt;&gt;"")),TRUE)</f>
        <v>0</v>
      </c>
      <c r="AJ121" s="6" t="b">
        <f>IFERROR(SUMPRODUCT(--($C121:$N121&lt;&gt;""))&lt;&gt;SUMPRODUCT(--(Kontroll!$C$2:$N$2&lt;&gt;"")),TRUE)</f>
        <v>0</v>
      </c>
      <c r="AK121" s="6" t="b">
        <f t="shared" si="9"/>
        <v>0</v>
      </c>
      <c r="AL121" s="6" t="str">
        <f t="shared" si="10"/>
        <v/>
      </c>
      <c r="AM121" s="6" t="str">
        <f t="shared" si="11"/>
        <v/>
      </c>
      <c r="AN121" s="6" t="str">
        <f t="shared" si="12"/>
        <v/>
      </c>
    </row>
    <row r="122" spans="1:40" x14ac:dyDescent="0.35">
      <c r="A122" s="2" t="str">
        <f t="shared" si="8"/>
        <v/>
      </c>
      <c r="B122" s="29" t="str">
        <f>IF(AND($AJ122, AndmeteEsitamiseKP&lt;&gt;Kontroll!$B$3), AndmeteEsitamiseKP, "")</f>
        <v/>
      </c>
      <c r="O122" s="35" t="str">
        <f>IF(AND($AJ122, AsutuseNimi&lt;&gt;Kontroll!$O$3), AsutuseNimi, "")</f>
        <v/>
      </c>
      <c r="P122" s="35" t="str">
        <f>IF(AND($AJ122, AsutuseAadress&lt;&gt;Kontroll!$P$3), AsutuseAadress, "")</f>
        <v/>
      </c>
      <c r="Q122" s="36" t="str">
        <f>IF(AND($AJ122, AsutuseRyhm&lt;&gt;Kontroll!$Q$3), AsutuseRyhm, "")</f>
        <v/>
      </c>
      <c r="S122" s="38" t="str">
        <f>IF(AND($AJ122, IsolatsiooniAlgus&lt;&gt;Kontroll!$T$3), IsolatsiooniAlgus, "")</f>
        <v/>
      </c>
      <c r="T122" s="38" t="str">
        <f>IF(AND($AJ122, IsolatsiooniAlgus&lt;&gt;Kontroll!$T$3), IsolatsiooniAlgus, "")</f>
        <v/>
      </c>
      <c r="U122" s="39" t="str">
        <f>IF(AND($AJ122, IsolatsiooniLopp&lt;&gt;Kontroll!$U$3), IsolatsiooniLopp, "")</f>
        <v/>
      </c>
      <c r="V122" s="40" t="str">
        <f>IF(AND($AJ122, SeotudHaigeEesnimi&lt;&gt;Kontroll!$V$3), SeotudHaigeEesnimi, "")</f>
        <v/>
      </c>
      <c r="W122" s="36" t="str">
        <f>IF(AND($AJ122, SeotudHaigePerenimi&lt;&gt;Kontroll!$W$3), SeotudHaigePerenimi, "")</f>
        <v/>
      </c>
      <c r="X122" s="41" t="str">
        <f>IF(AND($AJ122, SeotudHaigeIsikukood&lt;&gt;Kontroll!$X$3), SeotudHaigeIsikukood, "")</f>
        <v/>
      </c>
      <c r="Z122" s="3" t="str">
        <f>IF(AND($AJ122, AndmeteEsitajaNimi&lt;&gt;Kontroll!$Z$3), AndmeteEsitajaNimi, "")</f>
        <v/>
      </c>
      <c r="AA122" s="3" t="str">
        <f>IF(AND($AJ122, AndmeteEsitajaEpost&lt;&gt;Kontroll!$AA$3), AndmeteEsitajaEpost, "")</f>
        <v/>
      </c>
      <c r="AB122" s="3" t="str">
        <f>IF(AND($AJ122, AndmeteEsitajaTelefon&lt;&gt;Kontroll!$AB$3), AndmeteEsitajaTelefon, "")</f>
        <v/>
      </c>
      <c r="AC122" s="3" t="str">
        <f>IF(AND($AJ122, TerviseametiRegioon&lt;&gt;Kontroll!$AC$3), TerviseametiRegioon, "")</f>
        <v/>
      </c>
      <c r="AD122" s="3" t="str">
        <f>IF(AND($AJ122, TerviseametiInspektor&lt;&gt;Kontroll!$AD$3), TerviseametiInspektor, "")</f>
        <v/>
      </c>
      <c r="AE122" s="3" t="str">
        <f>IF(AND($AJ122, TerviseametiInspektoriIsikukood&lt;&gt;Kontroll!$AE$3), TerviseametiInspektoriIsikukood, "")</f>
        <v/>
      </c>
      <c r="AF122" s="3" t="str">
        <f>IF(AND($AJ122, TerviseametiInspektoriEpost&lt;&gt;Kontroll!$AF$3), TerviseametiInspektoriEpost, "")</f>
        <v/>
      </c>
      <c r="AI122" s="6" t="b">
        <f>IFERROR(SUMPRODUCT(--($B122:$X122&lt;&gt;""))&lt;&gt;SUMPRODUCT(--(Kontroll!$B$2:$X$2&lt;&gt;"")),TRUE)</f>
        <v>0</v>
      </c>
      <c r="AJ122" s="6" t="b">
        <f>IFERROR(SUMPRODUCT(--($C122:$N122&lt;&gt;""))&lt;&gt;SUMPRODUCT(--(Kontroll!$C$2:$N$2&lt;&gt;"")),TRUE)</f>
        <v>0</v>
      </c>
      <c r="AK122" s="6" t="b">
        <f t="shared" si="9"/>
        <v>0</v>
      </c>
      <c r="AL122" s="6" t="str">
        <f t="shared" si="10"/>
        <v/>
      </c>
      <c r="AM122" s="6" t="str">
        <f t="shared" si="11"/>
        <v/>
      </c>
      <c r="AN122" s="6" t="str">
        <f t="shared" si="12"/>
        <v/>
      </c>
    </row>
    <row r="123" spans="1:40" x14ac:dyDescent="0.35">
      <c r="A123" s="2" t="str">
        <f t="shared" si="8"/>
        <v/>
      </c>
      <c r="B123" s="29" t="str">
        <f>IF(AND($AJ123, AndmeteEsitamiseKP&lt;&gt;Kontroll!$B$3), AndmeteEsitamiseKP, "")</f>
        <v/>
      </c>
      <c r="O123" s="35" t="str">
        <f>IF(AND($AJ123, AsutuseNimi&lt;&gt;Kontroll!$O$3), AsutuseNimi, "")</f>
        <v/>
      </c>
      <c r="P123" s="35" t="str">
        <f>IF(AND($AJ123, AsutuseAadress&lt;&gt;Kontroll!$P$3), AsutuseAadress, "")</f>
        <v/>
      </c>
      <c r="Q123" s="36" t="str">
        <f>IF(AND($AJ123, AsutuseRyhm&lt;&gt;Kontroll!$Q$3), AsutuseRyhm, "")</f>
        <v/>
      </c>
      <c r="S123" s="38" t="str">
        <f>IF(AND($AJ123, IsolatsiooniAlgus&lt;&gt;Kontroll!$T$3), IsolatsiooniAlgus, "")</f>
        <v/>
      </c>
      <c r="T123" s="38" t="str">
        <f>IF(AND($AJ123, IsolatsiooniAlgus&lt;&gt;Kontroll!$T$3), IsolatsiooniAlgus, "")</f>
        <v/>
      </c>
      <c r="U123" s="39" t="str">
        <f>IF(AND($AJ123, IsolatsiooniLopp&lt;&gt;Kontroll!$U$3), IsolatsiooniLopp, "")</f>
        <v/>
      </c>
      <c r="V123" s="40" t="str">
        <f>IF(AND($AJ123, SeotudHaigeEesnimi&lt;&gt;Kontroll!$V$3), SeotudHaigeEesnimi, "")</f>
        <v/>
      </c>
      <c r="W123" s="36" t="str">
        <f>IF(AND($AJ123, SeotudHaigePerenimi&lt;&gt;Kontroll!$W$3), SeotudHaigePerenimi, "")</f>
        <v/>
      </c>
      <c r="X123" s="41" t="str">
        <f>IF(AND($AJ123, SeotudHaigeIsikukood&lt;&gt;Kontroll!$X$3), SeotudHaigeIsikukood, "")</f>
        <v/>
      </c>
      <c r="Z123" s="3" t="str">
        <f>IF(AND($AJ123, AndmeteEsitajaNimi&lt;&gt;Kontroll!$Z$3), AndmeteEsitajaNimi, "")</f>
        <v/>
      </c>
      <c r="AA123" s="3" t="str">
        <f>IF(AND($AJ123, AndmeteEsitajaEpost&lt;&gt;Kontroll!$AA$3), AndmeteEsitajaEpost, "")</f>
        <v/>
      </c>
      <c r="AB123" s="3" t="str">
        <f>IF(AND($AJ123, AndmeteEsitajaTelefon&lt;&gt;Kontroll!$AB$3), AndmeteEsitajaTelefon, "")</f>
        <v/>
      </c>
      <c r="AC123" s="3" t="str">
        <f>IF(AND($AJ123, TerviseametiRegioon&lt;&gt;Kontroll!$AC$3), TerviseametiRegioon, "")</f>
        <v/>
      </c>
      <c r="AD123" s="3" t="str">
        <f>IF(AND($AJ123, TerviseametiInspektor&lt;&gt;Kontroll!$AD$3), TerviseametiInspektor, "")</f>
        <v/>
      </c>
      <c r="AE123" s="3" t="str">
        <f>IF(AND($AJ123, TerviseametiInspektoriIsikukood&lt;&gt;Kontroll!$AE$3), TerviseametiInspektoriIsikukood, "")</f>
        <v/>
      </c>
      <c r="AF123" s="3" t="str">
        <f>IF(AND($AJ123, TerviseametiInspektoriEpost&lt;&gt;Kontroll!$AF$3), TerviseametiInspektoriEpost, "")</f>
        <v/>
      </c>
      <c r="AI123" s="6" t="b">
        <f>IFERROR(SUMPRODUCT(--($B123:$X123&lt;&gt;""))&lt;&gt;SUMPRODUCT(--(Kontroll!$B$2:$X$2&lt;&gt;"")),TRUE)</f>
        <v>0</v>
      </c>
      <c r="AJ123" s="6" t="b">
        <f>IFERROR(SUMPRODUCT(--($C123:$N123&lt;&gt;""))&lt;&gt;SUMPRODUCT(--(Kontroll!$C$2:$N$2&lt;&gt;"")),TRUE)</f>
        <v>0</v>
      </c>
      <c r="AK123" s="6" t="b">
        <f t="shared" si="9"/>
        <v>0</v>
      </c>
      <c r="AL123" s="6" t="str">
        <f t="shared" si="10"/>
        <v/>
      </c>
      <c r="AM123" s="6" t="str">
        <f t="shared" si="11"/>
        <v/>
      </c>
      <c r="AN123" s="6" t="str">
        <f t="shared" si="12"/>
        <v/>
      </c>
    </row>
    <row r="124" spans="1:40" x14ac:dyDescent="0.35">
      <c r="A124" s="2" t="str">
        <f t="shared" si="8"/>
        <v/>
      </c>
      <c r="B124" s="29" t="str">
        <f>IF(AND($AJ124, AndmeteEsitamiseKP&lt;&gt;Kontroll!$B$3), AndmeteEsitamiseKP, "")</f>
        <v/>
      </c>
      <c r="O124" s="35" t="str">
        <f>IF(AND($AJ124, AsutuseNimi&lt;&gt;Kontroll!$O$3), AsutuseNimi, "")</f>
        <v/>
      </c>
      <c r="P124" s="35" t="str">
        <f>IF(AND($AJ124, AsutuseAadress&lt;&gt;Kontroll!$P$3), AsutuseAadress, "")</f>
        <v/>
      </c>
      <c r="Q124" s="36" t="str">
        <f>IF(AND($AJ124, AsutuseRyhm&lt;&gt;Kontroll!$Q$3), AsutuseRyhm, "")</f>
        <v/>
      </c>
      <c r="S124" s="38" t="str">
        <f>IF(AND($AJ124, IsolatsiooniAlgus&lt;&gt;Kontroll!$T$3), IsolatsiooniAlgus, "")</f>
        <v/>
      </c>
      <c r="T124" s="38" t="str">
        <f>IF(AND($AJ124, IsolatsiooniAlgus&lt;&gt;Kontroll!$T$3), IsolatsiooniAlgus, "")</f>
        <v/>
      </c>
      <c r="U124" s="39" t="str">
        <f>IF(AND($AJ124, IsolatsiooniLopp&lt;&gt;Kontroll!$U$3), IsolatsiooniLopp, "")</f>
        <v/>
      </c>
      <c r="V124" s="40" t="str">
        <f>IF(AND($AJ124, SeotudHaigeEesnimi&lt;&gt;Kontroll!$V$3), SeotudHaigeEesnimi, "")</f>
        <v/>
      </c>
      <c r="W124" s="36" t="str">
        <f>IF(AND($AJ124, SeotudHaigePerenimi&lt;&gt;Kontroll!$W$3), SeotudHaigePerenimi, "")</f>
        <v/>
      </c>
      <c r="X124" s="41" t="str">
        <f>IF(AND($AJ124, SeotudHaigeIsikukood&lt;&gt;Kontroll!$X$3), SeotudHaigeIsikukood, "")</f>
        <v/>
      </c>
      <c r="Z124" s="3" t="str">
        <f>IF(AND($AJ124, AndmeteEsitajaNimi&lt;&gt;Kontroll!$Z$3), AndmeteEsitajaNimi, "")</f>
        <v/>
      </c>
      <c r="AA124" s="3" t="str">
        <f>IF(AND($AJ124, AndmeteEsitajaEpost&lt;&gt;Kontroll!$AA$3), AndmeteEsitajaEpost, "")</f>
        <v/>
      </c>
      <c r="AB124" s="3" t="str">
        <f>IF(AND($AJ124, AndmeteEsitajaTelefon&lt;&gt;Kontroll!$AB$3), AndmeteEsitajaTelefon, "")</f>
        <v/>
      </c>
      <c r="AC124" s="3" t="str">
        <f>IF(AND($AJ124, TerviseametiRegioon&lt;&gt;Kontroll!$AC$3), TerviseametiRegioon, "")</f>
        <v/>
      </c>
      <c r="AD124" s="3" t="str">
        <f>IF(AND($AJ124, TerviseametiInspektor&lt;&gt;Kontroll!$AD$3), TerviseametiInspektor, "")</f>
        <v/>
      </c>
      <c r="AE124" s="3" t="str">
        <f>IF(AND($AJ124, TerviseametiInspektoriIsikukood&lt;&gt;Kontroll!$AE$3), TerviseametiInspektoriIsikukood, "")</f>
        <v/>
      </c>
      <c r="AF124" s="3" t="str">
        <f>IF(AND($AJ124, TerviseametiInspektoriEpost&lt;&gt;Kontroll!$AF$3), TerviseametiInspektoriEpost, "")</f>
        <v/>
      </c>
      <c r="AI124" s="6" t="b">
        <f>IFERROR(SUMPRODUCT(--($B124:$X124&lt;&gt;""))&lt;&gt;SUMPRODUCT(--(Kontroll!$B$2:$X$2&lt;&gt;"")),TRUE)</f>
        <v>0</v>
      </c>
      <c r="AJ124" s="6" t="b">
        <f>IFERROR(SUMPRODUCT(--($C124:$N124&lt;&gt;""))&lt;&gt;SUMPRODUCT(--(Kontroll!$C$2:$N$2&lt;&gt;"")),TRUE)</f>
        <v>0</v>
      </c>
      <c r="AK124" s="6" t="b">
        <f t="shared" si="9"/>
        <v>0</v>
      </c>
      <c r="AL124" s="6" t="str">
        <f t="shared" si="10"/>
        <v/>
      </c>
      <c r="AM124" s="6" t="str">
        <f t="shared" si="11"/>
        <v/>
      </c>
      <c r="AN124" s="6" t="str">
        <f t="shared" si="12"/>
        <v/>
      </c>
    </row>
    <row r="125" spans="1:40" x14ac:dyDescent="0.35">
      <c r="A125" s="2" t="str">
        <f t="shared" si="8"/>
        <v/>
      </c>
      <c r="B125" s="29" t="str">
        <f>IF(AND($AJ125, AndmeteEsitamiseKP&lt;&gt;Kontroll!$B$3), AndmeteEsitamiseKP, "")</f>
        <v/>
      </c>
      <c r="O125" s="35" t="str">
        <f>IF(AND($AJ125, AsutuseNimi&lt;&gt;Kontroll!$O$3), AsutuseNimi, "")</f>
        <v/>
      </c>
      <c r="P125" s="35" t="str">
        <f>IF(AND($AJ125, AsutuseAadress&lt;&gt;Kontroll!$P$3), AsutuseAadress, "")</f>
        <v/>
      </c>
      <c r="Q125" s="36" t="str">
        <f>IF(AND($AJ125, AsutuseRyhm&lt;&gt;Kontroll!$Q$3), AsutuseRyhm, "")</f>
        <v/>
      </c>
      <c r="S125" s="38" t="str">
        <f>IF(AND($AJ125, IsolatsiooniAlgus&lt;&gt;Kontroll!$T$3), IsolatsiooniAlgus, "")</f>
        <v/>
      </c>
      <c r="T125" s="38" t="str">
        <f>IF(AND($AJ125, IsolatsiooniAlgus&lt;&gt;Kontroll!$T$3), IsolatsiooniAlgus, "")</f>
        <v/>
      </c>
      <c r="U125" s="39" t="str">
        <f>IF(AND($AJ125, IsolatsiooniLopp&lt;&gt;Kontroll!$U$3), IsolatsiooniLopp, "")</f>
        <v/>
      </c>
      <c r="V125" s="40" t="str">
        <f>IF(AND($AJ125, SeotudHaigeEesnimi&lt;&gt;Kontroll!$V$3), SeotudHaigeEesnimi, "")</f>
        <v/>
      </c>
      <c r="W125" s="36" t="str">
        <f>IF(AND($AJ125, SeotudHaigePerenimi&lt;&gt;Kontroll!$W$3), SeotudHaigePerenimi, "")</f>
        <v/>
      </c>
      <c r="X125" s="41" t="str">
        <f>IF(AND($AJ125, SeotudHaigeIsikukood&lt;&gt;Kontroll!$X$3), SeotudHaigeIsikukood, "")</f>
        <v/>
      </c>
      <c r="Z125" s="3" t="str">
        <f>IF(AND($AJ125, AndmeteEsitajaNimi&lt;&gt;Kontroll!$Z$3), AndmeteEsitajaNimi, "")</f>
        <v/>
      </c>
      <c r="AA125" s="3" t="str">
        <f>IF(AND($AJ125, AndmeteEsitajaEpost&lt;&gt;Kontroll!$AA$3), AndmeteEsitajaEpost, "")</f>
        <v/>
      </c>
      <c r="AB125" s="3" t="str">
        <f>IF(AND($AJ125, AndmeteEsitajaTelefon&lt;&gt;Kontroll!$AB$3), AndmeteEsitajaTelefon, "")</f>
        <v/>
      </c>
      <c r="AC125" s="3" t="str">
        <f>IF(AND($AJ125, TerviseametiRegioon&lt;&gt;Kontroll!$AC$3), TerviseametiRegioon, "")</f>
        <v/>
      </c>
      <c r="AD125" s="3" t="str">
        <f>IF(AND($AJ125, TerviseametiInspektor&lt;&gt;Kontroll!$AD$3), TerviseametiInspektor, "")</f>
        <v/>
      </c>
      <c r="AE125" s="3" t="str">
        <f>IF(AND($AJ125, TerviseametiInspektoriIsikukood&lt;&gt;Kontroll!$AE$3), TerviseametiInspektoriIsikukood, "")</f>
        <v/>
      </c>
      <c r="AF125" s="3" t="str">
        <f>IF(AND($AJ125, TerviseametiInspektoriEpost&lt;&gt;Kontroll!$AF$3), TerviseametiInspektoriEpost, "")</f>
        <v/>
      </c>
      <c r="AI125" s="6" t="b">
        <f>IFERROR(SUMPRODUCT(--($B125:$X125&lt;&gt;""))&lt;&gt;SUMPRODUCT(--(Kontroll!$B$2:$X$2&lt;&gt;"")),TRUE)</f>
        <v>0</v>
      </c>
      <c r="AJ125" s="6" t="b">
        <f>IFERROR(SUMPRODUCT(--($C125:$N125&lt;&gt;""))&lt;&gt;SUMPRODUCT(--(Kontroll!$C$2:$N$2&lt;&gt;"")),TRUE)</f>
        <v>0</v>
      </c>
      <c r="AK125" s="6" t="b">
        <f t="shared" si="9"/>
        <v>0</v>
      </c>
      <c r="AL125" s="6" t="str">
        <f t="shared" si="10"/>
        <v/>
      </c>
      <c r="AM125" s="6" t="str">
        <f t="shared" si="11"/>
        <v/>
      </c>
      <c r="AN125" s="6" t="str">
        <f t="shared" si="12"/>
        <v/>
      </c>
    </row>
    <row r="126" spans="1:40" x14ac:dyDescent="0.35">
      <c r="A126" s="2" t="str">
        <f t="shared" si="8"/>
        <v/>
      </c>
      <c r="B126" s="29" t="str">
        <f>IF(AND($AJ126, AndmeteEsitamiseKP&lt;&gt;Kontroll!$B$3), AndmeteEsitamiseKP, "")</f>
        <v/>
      </c>
      <c r="O126" s="35" t="str">
        <f>IF(AND($AJ126, AsutuseNimi&lt;&gt;Kontroll!$O$3), AsutuseNimi, "")</f>
        <v/>
      </c>
      <c r="P126" s="35" t="str">
        <f>IF(AND($AJ126, AsutuseAadress&lt;&gt;Kontroll!$P$3), AsutuseAadress, "")</f>
        <v/>
      </c>
      <c r="Q126" s="36" t="str">
        <f>IF(AND($AJ126, AsutuseRyhm&lt;&gt;Kontroll!$Q$3), AsutuseRyhm, "")</f>
        <v/>
      </c>
      <c r="S126" s="38" t="str">
        <f>IF(AND($AJ126, IsolatsiooniAlgus&lt;&gt;Kontroll!$T$3), IsolatsiooniAlgus, "")</f>
        <v/>
      </c>
      <c r="T126" s="38" t="str">
        <f>IF(AND($AJ126, IsolatsiooniAlgus&lt;&gt;Kontroll!$T$3), IsolatsiooniAlgus, "")</f>
        <v/>
      </c>
      <c r="U126" s="39" t="str">
        <f>IF(AND($AJ126, IsolatsiooniLopp&lt;&gt;Kontroll!$U$3), IsolatsiooniLopp, "")</f>
        <v/>
      </c>
      <c r="V126" s="40" t="str">
        <f>IF(AND($AJ126, SeotudHaigeEesnimi&lt;&gt;Kontroll!$V$3), SeotudHaigeEesnimi, "")</f>
        <v/>
      </c>
      <c r="W126" s="36" t="str">
        <f>IF(AND($AJ126, SeotudHaigePerenimi&lt;&gt;Kontroll!$W$3), SeotudHaigePerenimi, "")</f>
        <v/>
      </c>
      <c r="X126" s="41" t="str">
        <f>IF(AND($AJ126, SeotudHaigeIsikukood&lt;&gt;Kontroll!$X$3), SeotudHaigeIsikukood, "")</f>
        <v/>
      </c>
      <c r="Z126" s="3" t="str">
        <f>IF(AND($AJ126, AndmeteEsitajaNimi&lt;&gt;Kontroll!$Z$3), AndmeteEsitajaNimi, "")</f>
        <v/>
      </c>
      <c r="AA126" s="3" t="str">
        <f>IF(AND($AJ126, AndmeteEsitajaEpost&lt;&gt;Kontroll!$AA$3), AndmeteEsitajaEpost, "")</f>
        <v/>
      </c>
      <c r="AB126" s="3" t="str">
        <f>IF(AND($AJ126, AndmeteEsitajaTelefon&lt;&gt;Kontroll!$AB$3), AndmeteEsitajaTelefon, "")</f>
        <v/>
      </c>
      <c r="AC126" s="3" t="str">
        <f>IF(AND($AJ126, TerviseametiRegioon&lt;&gt;Kontroll!$AC$3), TerviseametiRegioon, "")</f>
        <v/>
      </c>
      <c r="AD126" s="3" t="str">
        <f>IF(AND($AJ126, TerviseametiInspektor&lt;&gt;Kontroll!$AD$3), TerviseametiInspektor, "")</f>
        <v/>
      </c>
      <c r="AE126" s="3" t="str">
        <f>IF(AND($AJ126, TerviseametiInspektoriIsikukood&lt;&gt;Kontroll!$AE$3), TerviseametiInspektoriIsikukood, "")</f>
        <v/>
      </c>
      <c r="AF126" s="3" t="str">
        <f>IF(AND($AJ126, TerviseametiInspektoriEpost&lt;&gt;Kontroll!$AF$3), TerviseametiInspektoriEpost, "")</f>
        <v/>
      </c>
      <c r="AI126" s="6" t="b">
        <f>IFERROR(SUMPRODUCT(--($B126:$X126&lt;&gt;""))&lt;&gt;SUMPRODUCT(--(Kontroll!$B$2:$X$2&lt;&gt;"")),TRUE)</f>
        <v>0</v>
      </c>
      <c r="AJ126" s="6" t="b">
        <f>IFERROR(SUMPRODUCT(--($C126:$N126&lt;&gt;""))&lt;&gt;SUMPRODUCT(--(Kontroll!$C$2:$N$2&lt;&gt;"")),TRUE)</f>
        <v>0</v>
      </c>
      <c r="AK126" s="6" t="b">
        <f t="shared" si="9"/>
        <v>0</v>
      </c>
      <c r="AL126" s="6" t="str">
        <f t="shared" si="10"/>
        <v/>
      </c>
      <c r="AM126" s="6" t="str">
        <f t="shared" si="11"/>
        <v/>
      </c>
      <c r="AN126" s="6" t="str">
        <f t="shared" si="12"/>
        <v/>
      </c>
    </row>
    <row r="127" spans="1:40" x14ac:dyDescent="0.35">
      <c r="A127" s="2" t="str">
        <f t="shared" si="8"/>
        <v/>
      </c>
      <c r="B127" s="29" t="str">
        <f>IF(AND($AJ127, AndmeteEsitamiseKP&lt;&gt;Kontroll!$B$3), AndmeteEsitamiseKP, "")</f>
        <v/>
      </c>
      <c r="O127" s="35" t="str">
        <f>IF(AND($AJ127, AsutuseNimi&lt;&gt;Kontroll!$O$3), AsutuseNimi, "")</f>
        <v/>
      </c>
      <c r="P127" s="35" t="str">
        <f>IF(AND($AJ127, AsutuseAadress&lt;&gt;Kontroll!$P$3), AsutuseAadress, "")</f>
        <v/>
      </c>
      <c r="Q127" s="36" t="str">
        <f>IF(AND($AJ127, AsutuseRyhm&lt;&gt;Kontroll!$Q$3), AsutuseRyhm, "")</f>
        <v/>
      </c>
      <c r="S127" s="38" t="str">
        <f>IF(AND($AJ127, IsolatsiooniAlgus&lt;&gt;Kontroll!$T$3), IsolatsiooniAlgus, "")</f>
        <v/>
      </c>
      <c r="T127" s="38" t="str">
        <f>IF(AND($AJ127, IsolatsiooniAlgus&lt;&gt;Kontroll!$T$3), IsolatsiooniAlgus, "")</f>
        <v/>
      </c>
      <c r="U127" s="39" t="str">
        <f>IF(AND($AJ127, IsolatsiooniLopp&lt;&gt;Kontroll!$U$3), IsolatsiooniLopp, "")</f>
        <v/>
      </c>
      <c r="V127" s="40" t="str">
        <f>IF(AND($AJ127, SeotudHaigeEesnimi&lt;&gt;Kontroll!$V$3), SeotudHaigeEesnimi, "")</f>
        <v/>
      </c>
      <c r="W127" s="36" t="str">
        <f>IF(AND($AJ127, SeotudHaigePerenimi&lt;&gt;Kontroll!$W$3), SeotudHaigePerenimi, "")</f>
        <v/>
      </c>
      <c r="X127" s="41" t="str">
        <f>IF(AND($AJ127, SeotudHaigeIsikukood&lt;&gt;Kontroll!$X$3), SeotudHaigeIsikukood, "")</f>
        <v/>
      </c>
      <c r="Z127" s="3" t="str">
        <f>IF(AND($AJ127, AndmeteEsitajaNimi&lt;&gt;Kontroll!$Z$3), AndmeteEsitajaNimi, "")</f>
        <v/>
      </c>
      <c r="AA127" s="3" t="str">
        <f>IF(AND($AJ127, AndmeteEsitajaEpost&lt;&gt;Kontroll!$AA$3), AndmeteEsitajaEpost, "")</f>
        <v/>
      </c>
      <c r="AB127" s="3" t="str">
        <f>IF(AND($AJ127, AndmeteEsitajaTelefon&lt;&gt;Kontroll!$AB$3), AndmeteEsitajaTelefon, "")</f>
        <v/>
      </c>
      <c r="AC127" s="3" t="str">
        <f>IF(AND($AJ127, TerviseametiRegioon&lt;&gt;Kontroll!$AC$3), TerviseametiRegioon, "")</f>
        <v/>
      </c>
      <c r="AD127" s="3" t="str">
        <f>IF(AND($AJ127, TerviseametiInspektor&lt;&gt;Kontroll!$AD$3), TerviseametiInspektor, "")</f>
        <v/>
      </c>
      <c r="AE127" s="3" t="str">
        <f>IF(AND($AJ127, TerviseametiInspektoriIsikukood&lt;&gt;Kontroll!$AE$3), TerviseametiInspektoriIsikukood, "")</f>
        <v/>
      </c>
      <c r="AF127" s="3" t="str">
        <f>IF(AND($AJ127, TerviseametiInspektoriEpost&lt;&gt;Kontroll!$AF$3), TerviseametiInspektoriEpost, "")</f>
        <v/>
      </c>
      <c r="AI127" s="6" t="b">
        <f>IFERROR(SUMPRODUCT(--($B127:$X127&lt;&gt;""))&lt;&gt;SUMPRODUCT(--(Kontroll!$B$2:$X$2&lt;&gt;"")),TRUE)</f>
        <v>0</v>
      </c>
      <c r="AJ127" s="6" t="b">
        <f>IFERROR(SUMPRODUCT(--($C127:$N127&lt;&gt;""))&lt;&gt;SUMPRODUCT(--(Kontroll!$C$2:$N$2&lt;&gt;"")),TRUE)</f>
        <v>0</v>
      </c>
      <c r="AK127" s="6" t="b">
        <f t="shared" si="9"/>
        <v>0</v>
      </c>
      <c r="AL127" s="6" t="str">
        <f t="shared" si="10"/>
        <v/>
      </c>
      <c r="AM127" s="6" t="str">
        <f t="shared" si="11"/>
        <v/>
      </c>
      <c r="AN127" s="6" t="str">
        <f t="shared" si="12"/>
        <v/>
      </c>
    </row>
    <row r="128" spans="1:40" x14ac:dyDescent="0.35">
      <c r="A128" s="2" t="str">
        <f t="shared" si="8"/>
        <v/>
      </c>
      <c r="B128" s="29" t="str">
        <f>IF(AND($AJ128, AndmeteEsitamiseKP&lt;&gt;Kontroll!$B$3), AndmeteEsitamiseKP, "")</f>
        <v/>
      </c>
      <c r="O128" s="35" t="str">
        <f>IF(AND($AJ128, AsutuseNimi&lt;&gt;Kontroll!$O$3), AsutuseNimi, "")</f>
        <v/>
      </c>
      <c r="P128" s="35" t="str">
        <f>IF(AND($AJ128, AsutuseAadress&lt;&gt;Kontroll!$P$3), AsutuseAadress, "")</f>
        <v/>
      </c>
      <c r="Q128" s="36" t="str">
        <f>IF(AND($AJ128, AsutuseRyhm&lt;&gt;Kontroll!$Q$3), AsutuseRyhm, "")</f>
        <v/>
      </c>
      <c r="S128" s="38" t="str">
        <f>IF(AND($AJ128, IsolatsiooniAlgus&lt;&gt;Kontroll!$T$3), IsolatsiooniAlgus, "")</f>
        <v/>
      </c>
      <c r="T128" s="38" t="str">
        <f>IF(AND($AJ128, IsolatsiooniAlgus&lt;&gt;Kontroll!$T$3), IsolatsiooniAlgus, "")</f>
        <v/>
      </c>
      <c r="U128" s="39" t="str">
        <f>IF(AND($AJ128, IsolatsiooniLopp&lt;&gt;Kontroll!$U$3), IsolatsiooniLopp, "")</f>
        <v/>
      </c>
      <c r="V128" s="40" t="str">
        <f>IF(AND($AJ128, SeotudHaigeEesnimi&lt;&gt;Kontroll!$V$3), SeotudHaigeEesnimi, "")</f>
        <v/>
      </c>
      <c r="W128" s="36" t="str">
        <f>IF(AND($AJ128, SeotudHaigePerenimi&lt;&gt;Kontroll!$W$3), SeotudHaigePerenimi, "")</f>
        <v/>
      </c>
      <c r="X128" s="41" t="str">
        <f>IF(AND($AJ128, SeotudHaigeIsikukood&lt;&gt;Kontroll!$X$3), SeotudHaigeIsikukood, "")</f>
        <v/>
      </c>
      <c r="Z128" s="3" t="str">
        <f>IF(AND($AJ128, AndmeteEsitajaNimi&lt;&gt;Kontroll!$Z$3), AndmeteEsitajaNimi, "")</f>
        <v/>
      </c>
      <c r="AA128" s="3" t="str">
        <f>IF(AND($AJ128, AndmeteEsitajaEpost&lt;&gt;Kontroll!$AA$3), AndmeteEsitajaEpost, "")</f>
        <v/>
      </c>
      <c r="AB128" s="3" t="str">
        <f>IF(AND($AJ128, AndmeteEsitajaTelefon&lt;&gt;Kontroll!$AB$3), AndmeteEsitajaTelefon, "")</f>
        <v/>
      </c>
      <c r="AC128" s="3" t="str">
        <f>IF(AND($AJ128, TerviseametiRegioon&lt;&gt;Kontroll!$AC$3), TerviseametiRegioon, "")</f>
        <v/>
      </c>
      <c r="AD128" s="3" t="str">
        <f>IF(AND($AJ128, TerviseametiInspektor&lt;&gt;Kontroll!$AD$3), TerviseametiInspektor, "")</f>
        <v/>
      </c>
      <c r="AE128" s="3" t="str">
        <f>IF(AND($AJ128, TerviseametiInspektoriIsikukood&lt;&gt;Kontroll!$AE$3), TerviseametiInspektoriIsikukood, "")</f>
        <v/>
      </c>
      <c r="AF128" s="3" t="str">
        <f>IF(AND($AJ128, TerviseametiInspektoriEpost&lt;&gt;Kontroll!$AF$3), TerviseametiInspektoriEpost, "")</f>
        <v/>
      </c>
      <c r="AI128" s="6" t="b">
        <f>IFERROR(SUMPRODUCT(--($B128:$X128&lt;&gt;""))&lt;&gt;SUMPRODUCT(--(Kontroll!$B$2:$X$2&lt;&gt;"")),TRUE)</f>
        <v>0</v>
      </c>
      <c r="AJ128" s="6" t="b">
        <f>IFERROR(SUMPRODUCT(--($C128:$N128&lt;&gt;""))&lt;&gt;SUMPRODUCT(--(Kontroll!$C$2:$N$2&lt;&gt;"")),TRUE)</f>
        <v>0</v>
      </c>
      <c r="AK128" s="6" t="b">
        <f t="shared" si="9"/>
        <v>0</v>
      </c>
      <c r="AL128" s="6" t="str">
        <f t="shared" si="10"/>
        <v/>
      </c>
      <c r="AM128" s="6" t="str">
        <f t="shared" si="11"/>
        <v/>
      </c>
      <c r="AN128" s="6" t="str">
        <f t="shared" si="12"/>
        <v/>
      </c>
    </row>
    <row r="129" spans="1:40" x14ac:dyDescent="0.35">
      <c r="A129" s="2" t="str">
        <f t="shared" si="8"/>
        <v/>
      </c>
      <c r="B129" s="29" t="str">
        <f>IF(AND($AJ129, AndmeteEsitamiseKP&lt;&gt;Kontroll!$B$3), AndmeteEsitamiseKP, "")</f>
        <v/>
      </c>
      <c r="O129" s="35" t="str">
        <f>IF(AND($AJ129, AsutuseNimi&lt;&gt;Kontroll!$O$3), AsutuseNimi, "")</f>
        <v/>
      </c>
      <c r="P129" s="35" t="str">
        <f>IF(AND($AJ129, AsutuseAadress&lt;&gt;Kontroll!$P$3), AsutuseAadress, "")</f>
        <v/>
      </c>
      <c r="Q129" s="36" t="str">
        <f>IF(AND($AJ129, AsutuseRyhm&lt;&gt;Kontroll!$Q$3), AsutuseRyhm, "")</f>
        <v/>
      </c>
      <c r="S129" s="38" t="str">
        <f>IF(AND($AJ129, IsolatsiooniAlgus&lt;&gt;Kontroll!$T$3), IsolatsiooniAlgus, "")</f>
        <v/>
      </c>
      <c r="T129" s="38" t="str">
        <f>IF(AND($AJ129, IsolatsiooniAlgus&lt;&gt;Kontroll!$T$3), IsolatsiooniAlgus, "")</f>
        <v/>
      </c>
      <c r="U129" s="39" t="str">
        <f>IF(AND($AJ129, IsolatsiooniLopp&lt;&gt;Kontroll!$U$3), IsolatsiooniLopp, "")</f>
        <v/>
      </c>
      <c r="V129" s="40" t="str">
        <f>IF(AND($AJ129, SeotudHaigeEesnimi&lt;&gt;Kontroll!$V$3), SeotudHaigeEesnimi, "")</f>
        <v/>
      </c>
      <c r="W129" s="36" t="str">
        <f>IF(AND($AJ129, SeotudHaigePerenimi&lt;&gt;Kontroll!$W$3), SeotudHaigePerenimi, "")</f>
        <v/>
      </c>
      <c r="X129" s="41" t="str">
        <f>IF(AND($AJ129, SeotudHaigeIsikukood&lt;&gt;Kontroll!$X$3), SeotudHaigeIsikukood, "")</f>
        <v/>
      </c>
      <c r="Z129" s="3" t="str">
        <f>IF(AND($AJ129, AndmeteEsitajaNimi&lt;&gt;Kontroll!$Z$3), AndmeteEsitajaNimi, "")</f>
        <v/>
      </c>
      <c r="AA129" s="3" t="str">
        <f>IF(AND($AJ129, AndmeteEsitajaEpost&lt;&gt;Kontroll!$AA$3), AndmeteEsitajaEpost, "")</f>
        <v/>
      </c>
      <c r="AB129" s="3" t="str">
        <f>IF(AND($AJ129, AndmeteEsitajaTelefon&lt;&gt;Kontroll!$AB$3), AndmeteEsitajaTelefon, "")</f>
        <v/>
      </c>
      <c r="AC129" s="3" t="str">
        <f>IF(AND($AJ129, TerviseametiRegioon&lt;&gt;Kontroll!$AC$3), TerviseametiRegioon, "")</f>
        <v/>
      </c>
      <c r="AD129" s="3" t="str">
        <f>IF(AND($AJ129, TerviseametiInspektor&lt;&gt;Kontroll!$AD$3), TerviseametiInspektor, "")</f>
        <v/>
      </c>
      <c r="AE129" s="3" t="str">
        <f>IF(AND($AJ129, TerviseametiInspektoriIsikukood&lt;&gt;Kontroll!$AE$3), TerviseametiInspektoriIsikukood, "")</f>
        <v/>
      </c>
      <c r="AF129" s="3" t="str">
        <f>IF(AND($AJ129, TerviseametiInspektoriEpost&lt;&gt;Kontroll!$AF$3), TerviseametiInspektoriEpost, "")</f>
        <v/>
      </c>
      <c r="AI129" s="6" t="b">
        <f>IFERROR(SUMPRODUCT(--($B129:$X129&lt;&gt;""))&lt;&gt;SUMPRODUCT(--(Kontroll!$B$2:$X$2&lt;&gt;"")),TRUE)</f>
        <v>0</v>
      </c>
      <c r="AJ129" s="6" t="b">
        <f>IFERROR(SUMPRODUCT(--($C129:$N129&lt;&gt;""))&lt;&gt;SUMPRODUCT(--(Kontroll!$C$2:$N$2&lt;&gt;"")),TRUE)</f>
        <v>0</v>
      </c>
      <c r="AK129" s="6" t="b">
        <f t="shared" si="9"/>
        <v>0</v>
      </c>
      <c r="AL129" s="6" t="str">
        <f t="shared" si="10"/>
        <v/>
      </c>
      <c r="AM129" s="6" t="str">
        <f t="shared" si="11"/>
        <v/>
      </c>
      <c r="AN129" s="6" t="str">
        <f t="shared" si="12"/>
        <v/>
      </c>
    </row>
    <row r="130" spans="1:40" x14ac:dyDescent="0.35">
      <c r="A130" s="2" t="str">
        <f t="shared" si="8"/>
        <v/>
      </c>
      <c r="B130" s="29" t="str">
        <f>IF(AND($AJ130, AndmeteEsitamiseKP&lt;&gt;Kontroll!$B$3), AndmeteEsitamiseKP, "")</f>
        <v/>
      </c>
      <c r="O130" s="35" t="str">
        <f>IF(AND($AJ130, AsutuseNimi&lt;&gt;Kontroll!$O$3), AsutuseNimi, "")</f>
        <v/>
      </c>
      <c r="P130" s="35" t="str">
        <f>IF(AND($AJ130, AsutuseAadress&lt;&gt;Kontroll!$P$3), AsutuseAadress, "")</f>
        <v/>
      </c>
      <c r="Q130" s="36" t="str">
        <f>IF(AND($AJ130, AsutuseRyhm&lt;&gt;Kontroll!$Q$3), AsutuseRyhm, "")</f>
        <v/>
      </c>
      <c r="S130" s="38" t="str">
        <f>IF(AND($AJ130, IsolatsiooniAlgus&lt;&gt;Kontroll!$T$3), IsolatsiooniAlgus, "")</f>
        <v/>
      </c>
      <c r="T130" s="38" t="str">
        <f>IF(AND($AJ130, IsolatsiooniAlgus&lt;&gt;Kontroll!$T$3), IsolatsiooniAlgus, "")</f>
        <v/>
      </c>
      <c r="U130" s="39" t="str">
        <f>IF(AND($AJ130, IsolatsiooniLopp&lt;&gt;Kontroll!$U$3), IsolatsiooniLopp, "")</f>
        <v/>
      </c>
      <c r="V130" s="40" t="str">
        <f>IF(AND($AJ130, SeotudHaigeEesnimi&lt;&gt;Kontroll!$V$3), SeotudHaigeEesnimi, "")</f>
        <v/>
      </c>
      <c r="W130" s="36" t="str">
        <f>IF(AND($AJ130, SeotudHaigePerenimi&lt;&gt;Kontroll!$W$3), SeotudHaigePerenimi, "")</f>
        <v/>
      </c>
      <c r="X130" s="41" t="str">
        <f>IF(AND($AJ130, SeotudHaigeIsikukood&lt;&gt;Kontroll!$X$3), SeotudHaigeIsikukood, "")</f>
        <v/>
      </c>
      <c r="Z130" s="3" t="str">
        <f>IF(AND($AJ130, AndmeteEsitajaNimi&lt;&gt;Kontroll!$Z$3), AndmeteEsitajaNimi, "")</f>
        <v/>
      </c>
      <c r="AA130" s="3" t="str">
        <f>IF(AND($AJ130, AndmeteEsitajaEpost&lt;&gt;Kontroll!$AA$3), AndmeteEsitajaEpost, "")</f>
        <v/>
      </c>
      <c r="AB130" s="3" t="str">
        <f>IF(AND($AJ130, AndmeteEsitajaTelefon&lt;&gt;Kontroll!$AB$3), AndmeteEsitajaTelefon, "")</f>
        <v/>
      </c>
      <c r="AC130" s="3" t="str">
        <f>IF(AND($AJ130, TerviseametiRegioon&lt;&gt;Kontroll!$AC$3), TerviseametiRegioon, "")</f>
        <v/>
      </c>
      <c r="AD130" s="3" t="str">
        <f>IF(AND($AJ130, TerviseametiInspektor&lt;&gt;Kontroll!$AD$3), TerviseametiInspektor, "")</f>
        <v/>
      </c>
      <c r="AE130" s="3" t="str">
        <f>IF(AND($AJ130, TerviseametiInspektoriIsikukood&lt;&gt;Kontroll!$AE$3), TerviseametiInspektoriIsikukood, "")</f>
        <v/>
      </c>
      <c r="AF130" s="3" t="str">
        <f>IF(AND($AJ130, TerviseametiInspektoriEpost&lt;&gt;Kontroll!$AF$3), TerviseametiInspektoriEpost, "")</f>
        <v/>
      </c>
      <c r="AI130" s="6" t="b">
        <f>IFERROR(SUMPRODUCT(--($B130:$X130&lt;&gt;""))&lt;&gt;SUMPRODUCT(--(Kontroll!$B$2:$X$2&lt;&gt;"")),TRUE)</f>
        <v>0</v>
      </c>
      <c r="AJ130" s="6" t="b">
        <f>IFERROR(SUMPRODUCT(--($C130:$N130&lt;&gt;""))&lt;&gt;SUMPRODUCT(--(Kontroll!$C$2:$N$2&lt;&gt;"")),TRUE)</f>
        <v>0</v>
      </c>
      <c r="AK130" s="6" t="b">
        <f t="shared" si="9"/>
        <v>0</v>
      </c>
      <c r="AL130" s="6" t="str">
        <f t="shared" si="10"/>
        <v/>
      </c>
      <c r="AM130" s="6" t="str">
        <f t="shared" si="11"/>
        <v/>
      </c>
      <c r="AN130" s="6" t="str">
        <f t="shared" si="12"/>
        <v/>
      </c>
    </row>
    <row r="131" spans="1:40" x14ac:dyDescent="0.35">
      <c r="A131" s="2" t="str">
        <f t="shared" ref="A131:A151" si="13">IF(AI131,IF(AL131&lt;&gt;"", AL131, IF(AN131, AN$1, IF(AM131, AM$1, "Puudulik"))),"")</f>
        <v/>
      </c>
      <c r="B131" s="29" t="str">
        <f>IF(AND($AJ131, AndmeteEsitamiseKP&lt;&gt;Kontroll!$B$3), AndmeteEsitamiseKP, "")</f>
        <v/>
      </c>
      <c r="O131" s="35" t="str">
        <f>IF(AND($AJ131, AsutuseNimi&lt;&gt;Kontroll!$O$3), AsutuseNimi, "")</f>
        <v/>
      </c>
      <c r="P131" s="35" t="str">
        <f>IF(AND($AJ131, AsutuseAadress&lt;&gt;Kontroll!$P$3), AsutuseAadress, "")</f>
        <v/>
      </c>
      <c r="Q131" s="36" t="str">
        <f>IF(AND($AJ131, AsutuseRyhm&lt;&gt;Kontroll!$Q$3), AsutuseRyhm, "")</f>
        <v/>
      </c>
      <c r="S131" s="38" t="str">
        <f>IF(AND($AJ131, IsolatsiooniAlgus&lt;&gt;Kontroll!$T$3), IsolatsiooniAlgus, "")</f>
        <v/>
      </c>
      <c r="T131" s="38" t="str">
        <f>IF(AND($AJ131, IsolatsiooniAlgus&lt;&gt;Kontroll!$T$3), IsolatsiooniAlgus, "")</f>
        <v/>
      </c>
      <c r="U131" s="39" t="str">
        <f>IF(AND($AJ131, IsolatsiooniLopp&lt;&gt;Kontroll!$U$3), IsolatsiooniLopp, "")</f>
        <v/>
      </c>
      <c r="V131" s="40" t="str">
        <f>IF(AND($AJ131, SeotudHaigeEesnimi&lt;&gt;Kontroll!$V$3), SeotudHaigeEesnimi, "")</f>
        <v/>
      </c>
      <c r="W131" s="36" t="str">
        <f>IF(AND($AJ131, SeotudHaigePerenimi&lt;&gt;Kontroll!$W$3), SeotudHaigePerenimi, "")</f>
        <v/>
      </c>
      <c r="X131" s="41" t="str">
        <f>IF(AND($AJ131, SeotudHaigeIsikukood&lt;&gt;Kontroll!$X$3), SeotudHaigeIsikukood, "")</f>
        <v/>
      </c>
      <c r="Z131" s="3" t="str">
        <f>IF(AND($AJ131, AndmeteEsitajaNimi&lt;&gt;Kontroll!$Z$3), AndmeteEsitajaNimi, "")</f>
        <v/>
      </c>
      <c r="AA131" s="3" t="str">
        <f>IF(AND($AJ131, AndmeteEsitajaEpost&lt;&gt;Kontroll!$AA$3), AndmeteEsitajaEpost, "")</f>
        <v/>
      </c>
      <c r="AB131" s="3" t="str">
        <f>IF(AND($AJ131, AndmeteEsitajaTelefon&lt;&gt;Kontroll!$AB$3), AndmeteEsitajaTelefon, "")</f>
        <v/>
      </c>
      <c r="AC131" s="3" t="str">
        <f>IF(AND($AJ131, TerviseametiRegioon&lt;&gt;Kontroll!$AC$3), TerviseametiRegioon, "")</f>
        <v/>
      </c>
      <c r="AD131" s="3" t="str">
        <f>IF(AND($AJ131, TerviseametiInspektor&lt;&gt;Kontroll!$AD$3), TerviseametiInspektor, "")</f>
        <v/>
      </c>
      <c r="AE131" s="3" t="str">
        <f>IF(AND($AJ131, TerviseametiInspektoriIsikukood&lt;&gt;Kontroll!$AE$3), TerviseametiInspektoriIsikukood, "")</f>
        <v/>
      </c>
      <c r="AF131" s="3" t="str">
        <f>IF(AND($AJ131, TerviseametiInspektoriEpost&lt;&gt;Kontroll!$AF$3), TerviseametiInspektoriEpost, "")</f>
        <v/>
      </c>
      <c r="AI131" s="6" t="b">
        <f>IFERROR(SUMPRODUCT(--($B131:$X131&lt;&gt;""))&lt;&gt;SUMPRODUCT(--(Kontroll!$B$2:$X$2&lt;&gt;"")),TRUE)</f>
        <v>0</v>
      </c>
      <c r="AJ131" s="6" t="b">
        <f>IFERROR(SUMPRODUCT(--($C131:$N131&lt;&gt;""))&lt;&gt;SUMPRODUCT(--(Kontroll!$C$2:$N$2&lt;&gt;"")),TRUE)</f>
        <v>0</v>
      </c>
      <c r="AK131" s="6" t="b">
        <f t="shared" ref="AK131:AK151" si="14">IFERROR(AND(AI131,OR(SUMPRODUCT(--($J131:$N131&lt;&gt;""))&lt;&gt;0,AND($I131&lt;&gt;"Lähikontaktne",$I131&lt;&gt;""))),FALSE)</f>
        <v>0</v>
      </c>
      <c r="AL131" s="6" t="str">
        <f t="shared" ref="AL131:AL151" si="15">IFERROR(IF(AND(T131&lt;&gt;"",U131&lt;&gt;"",U131&lt;=T131),"Isolatsiooni kp viga",""),"Isolatsiooni kp viga")</f>
        <v/>
      </c>
      <c r="AM131" s="6" t="str">
        <f t="shared" ref="AM131:AM151" si="16">IF(AI131, IFERROR(AND(B131&lt;&gt;"", C131&lt;&gt;"", D131&lt;&gt;"", OR(F131&lt;&gt;"", M131&lt;&gt;""), I131&lt;&gt;"", T131&lt;&gt;"", U131&lt;&gt;""),FALSE), "")</f>
        <v/>
      </c>
      <c r="AN131" s="6" t="str">
        <f t="shared" ref="AN131:AN151" si="17">IF(AI131, IFERROR(AND(AM131, E131&lt;&gt;"", O131&lt;&gt;"", V131&lt;&gt;"", W131&lt;&gt;"", X131&lt;&gt;""),FALSE), "")</f>
        <v/>
      </c>
    </row>
    <row r="132" spans="1:40" x14ac:dyDescent="0.35">
      <c r="A132" s="2" t="str">
        <f t="shared" si="13"/>
        <v/>
      </c>
      <c r="B132" s="29" t="str">
        <f>IF(AND($AJ132, AndmeteEsitamiseKP&lt;&gt;Kontroll!$B$3), AndmeteEsitamiseKP, "")</f>
        <v/>
      </c>
      <c r="O132" s="35" t="str">
        <f>IF(AND($AJ132, AsutuseNimi&lt;&gt;Kontroll!$O$3), AsutuseNimi, "")</f>
        <v/>
      </c>
      <c r="P132" s="35" t="str">
        <f>IF(AND($AJ132, AsutuseAadress&lt;&gt;Kontroll!$P$3), AsutuseAadress, "")</f>
        <v/>
      </c>
      <c r="Q132" s="36" t="str">
        <f>IF(AND($AJ132, AsutuseRyhm&lt;&gt;Kontroll!$Q$3), AsutuseRyhm, "")</f>
        <v/>
      </c>
      <c r="S132" s="38" t="str">
        <f>IF(AND($AJ132, IsolatsiooniAlgus&lt;&gt;Kontroll!$T$3), IsolatsiooniAlgus, "")</f>
        <v/>
      </c>
      <c r="T132" s="38" t="str">
        <f>IF(AND($AJ132, IsolatsiooniAlgus&lt;&gt;Kontroll!$T$3), IsolatsiooniAlgus, "")</f>
        <v/>
      </c>
      <c r="U132" s="39" t="str">
        <f>IF(AND($AJ132, IsolatsiooniLopp&lt;&gt;Kontroll!$U$3), IsolatsiooniLopp, "")</f>
        <v/>
      </c>
      <c r="V132" s="40" t="str">
        <f>IF(AND($AJ132, SeotudHaigeEesnimi&lt;&gt;Kontroll!$V$3), SeotudHaigeEesnimi, "")</f>
        <v/>
      </c>
      <c r="W132" s="36" t="str">
        <f>IF(AND($AJ132, SeotudHaigePerenimi&lt;&gt;Kontroll!$W$3), SeotudHaigePerenimi, "")</f>
        <v/>
      </c>
      <c r="X132" s="41" t="str">
        <f>IF(AND($AJ132, SeotudHaigeIsikukood&lt;&gt;Kontroll!$X$3), SeotudHaigeIsikukood, "")</f>
        <v/>
      </c>
      <c r="Z132" s="3" t="str">
        <f>IF(AND($AJ132, AndmeteEsitajaNimi&lt;&gt;Kontroll!$Z$3), AndmeteEsitajaNimi, "")</f>
        <v/>
      </c>
      <c r="AA132" s="3" t="str">
        <f>IF(AND($AJ132, AndmeteEsitajaEpost&lt;&gt;Kontroll!$AA$3), AndmeteEsitajaEpost, "")</f>
        <v/>
      </c>
      <c r="AB132" s="3" t="str">
        <f>IF(AND($AJ132, AndmeteEsitajaTelefon&lt;&gt;Kontroll!$AB$3), AndmeteEsitajaTelefon, "")</f>
        <v/>
      </c>
      <c r="AC132" s="3" t="str">
        <f>IF(AND($AJ132, TerviseametiRegioon&lt;&gt;Kontroll!$AC$3), TerviseametiRegioon, "")</f>
        <v/>
      </c>
      <c r="AD132" s="3" t="str">
        <f>IF(AND($AJ132, TerviseametiInspektor&lt;&gt;Kontroll!$AD$3), TerviseametiInspektor, "")</f>
        <v/>
      </c>
      <c r="AE132" s="3" t="str">
        <f>IF(AND($AJ132, TerviseametiInspektoriIsikukood&lt;&gt;Kontroll!$AE$3), TerviseametiInspektoriIsikukood, "")</f>
        <v/>
      </c>
      <c r="AF132" s="3" t="str">
        <f>IF(AND($AJ132, TerviseametiInspektoriEpost&lt;&gt;Kontroll!$AF$3), TerviseametiInspektoriEpost, "")</f>
        <v/>
      </c>
      <c r="AI132" s="6" t="b">
        <f>IFERROR(SUMPRODUCT(--($B132:$X132&lt;&gt;""))&lt;&gt;SUMPRODUCT(--(Kontroll!$B$2:$X$2&lt;&gt;"")),TRUE)</f>
        <v>0</v>
      </c>
      <c r="AJ132" s="6" t="b">
        <f>IFERROR(SUMPRODUCT(--($C132:$N132&lt;&gt;""))&lt;&gt;SUMPRODUCT(--(Kontroll!$C$2:$N$2&lt;&gt;"")),TRUE)</f>
        <v>0</v>
      </c>
      <c r="AK132" s="6" t="b">
        <f t="shared" si="14"/>
        <v>0</v>
      </c>
      <c r="AL132" s="6" t="str">
        <f t="shared" si="15"/>
        <v/>
      </c>
      <c r="AM132" s="6" t="str">
        <f t="shared" si="16"/>
        <v/>
      </c>
      <c r="AN132" s="6" t="str">
        <f t="shared" si="17"/>
        <v/>
      </c>
    </row>
    <row r="133" spans="1:40" x14ac:dyDescent="0.35">
      <c r="A133" s="2" t="str">
        <f t="shared" si="13"/>
        <v/>
      </c>
      <c r="B133" s="29" t="str">
        <f>IF(AND($AJ133, AndmeteEsitamiseKP&lt;&gt;Kontroll!$B$3), AndmeteEsitamiseKP, "")</f>
        <v/>
      </c>
      <c r="O133" s="35" t="str">
        <f>IF(AND($AJ133, AsutuseNimi&lt;&gt;Kontroll!$O$3), AsutuseNimi, "")</f>
        <v/>
      </c>
      <c r="P133" s="35" t="str">
        <f>IF(AND($AJ133, AsutuseAadress&lt;&gt;Kontroll!$P$3), AsutuseAadress, "")</f>
        <v/>
      </c>
      <c r="Q133" s="36" t="str">
        <f>IF(AND($AJ133, AsutuseRyhm&lt;&gt;Kontroll!$Q$3), AsutuseRyhm, "")</f>
        <v/>
      </c>
      <c r="S133" s="38" t="str">
        <f>IF(AND($AJ133, IsolatsiooniAlgus&lt;&gt;Kontroll!$T$3), IsolatsiooniAlgus, "")</f>
        <v/>
      </c>
      <c r="T133" s="38" t="str">
        <f>IF(AND($AJ133, IsolatsiooniAlgus&lt;&gt;Kontroll!$T$3), IsolatsiooniAlgus, "")</f>
        <v/>
      </c>
      <c r="U133" s="39" t="str">
        <f>IF(AND($AJ133, IsolatsiooniLopp&lt;&gt;Kontroll!$U$3), IsolatsiooniLopp, "")</f>
        <v/>
      </c>
      <c r="V133" s="40" t="str">
        <f>IF(AND($AJ133, SeotudHaigeEesnimi&lt;&gt;Kontroll!$V$3), SeotudHaigeEesnimi, "")</f>
        <v/>
      </c>
      <c r="W133" s="36" t="str">
        <f>IF(AND($AJ133, SeotudHaigePerenimi&lt;&gt;Kontroll!$W$3), SeotudHaigePerenimi, "")</f>
        <v/>
      </c>
      <c r="X133" s="41" t="str">
        <f>IF(AND($AJ133, SeotudHaigeIsikukood&lt;&gt;Kontroll!$X$3), SeotudHaigeIsikukood, "")</f>
        <v/>
      </c>
      <c r="Z133" s="3" t="str">
        <f>IF(AND($AJ133, AndmeteEsitajaNimi&lt;&gt;Kontroll!$Z$3), AndmeteEsitajaNimi, "")</f>
        <v/>
      </c>
      <c r="AA133" s="3" t="str">
        <f>IF(AND($AJ133, AndmeteEsitajaEpost&lt;&gt;Kontroll!$AA$3), AndmeteEsitajaEpost, "")</f>
        <v/>
      </c>
      <c r="AB133" s="3" t="str">
        <f>IF(AND($AJ133, AndmeteEsitajaTelefon&lt;&gt;Kontroll!$AB$3), AndmeteEsitajaTelefon, "")</f>
        <v/>
      </c>
      <c r="AC133" s="3" t="str">
        <f>IF(AND($AJ133, TerviseametiRegioon&lt;&gt;Kontroll!$AC$3), TerviseametiRegioon, "")</f>
        <v/>
      </c>
      <c r="AD133" s="3" t="str">
        <f>IF(AND($AJ133, TerviseametiInspektor&lt;&gt;Kontroll!$AD$3), TerviseametiInspektor, "")</f>
        <v/>
      </c>
      <c r="AE133" s="3" t="str">
        <f>IF(AND($AJ133, TerviseametiInspektoriIsikukood&lt;&gt;Kontroll!$AE$3), TerviseametiInspektoriIsikukood, "")</f>
        <v/>
      </c>
      <c r="AF133" s="3" t="str">
        <f>IF(AND($AJ133, TerviseametiInspektoriEpost&lt;&gt;Kontroll!$AF$3), TerviseametiInspektoriEpost, "")</f>
        <v/>
      </c>
      <c r="AI133" s="6" t="b">
        <f>IFERROR(SUMPRODUCT(--($B133:$X133&lt;&gt;""))&lt;&gt;SUMPRODUCT(--(Kontroll!$B$2:$X$2&lt;&gt;"")),TRUE)</f>
        <v>0</v>
      </c>
      <c r="AJ133" s="6" t="b">
        <f>IFERROR(SUMPRODUCT(--($C133:$N133&lt;&gt;""))&lt;&gt;SUMPRODUCT(--(Kontroll!$C$2:$N$2&lt;&gt;"")),TRUE)</f>
        <v>0</v>
      </c>
      <c r="AK133" s="6" t="b">
        <f t="shared" si="14"/>
        <v>0</v>
      </c>
      <c r="AL133" s="6" t="str">
        <f t="shared" si="15"/>
        <v/>
      </c>
      <c r="AM133" s="6" t="str">
        <f t="shared" si="16"/>
        <v/>
      </c>
      <c r="AN133" s="6" t="str">
        <f t="shared" si="17"/>
        <v/>
      </c>
    </row>
    <row r="134" spans="1:40" x14ac:dyDescent="0.35">
      <c r="A134" s="2" t="str">
        <f t="shared" si="13"/>
        <v/>
      </c>
      <c r="B134" s="29" t="str">
        <f>IF(AND($AJ134, AndmeteEsitamiseKP&lt;&gt;Kontroll!$B$3), AndmeteEsitamiseKP, "")</f>
        <v/>
      </c>
      <c r="O134" s="35" t="str">
        <f>IF(AND($AJ134, AsutuseNimi&lt;&gt;Kontroll!$O$3), AsutuseNimi, "")</f>
        <v/>
      </c>
      <c r="P134" s="35" t="str">
        <f>IF(AND($AJ134, AsutuseAadress&lt;&gt;Kontroll!$P$3), AsutuseAadress, "")</f>
        <v/>
      </c>
      <c r="Q134" s="36" t="str">
        <f>IF(AND($AJ134, AsutuseRyhm&lt;&gt;Kontroll!$Q$3), AsutuseRyhm, "")</f>
        <v/>
      </c>
      <c r="S134" s="38" t="str">
        <f>IF(AND($AJ134, IsolatsiooniAlgus&lt;&gt;Kontroll!$T$3), IsolatsiooniAlgus, "")</f>
        <v/>
      </c>
      <c r="T134" s="38" t="str">
        <f>IF(AND($AJ134, IsolatsiooniAlgus&lt;&gt;Kontroll!$T$3), IsolatsiooniAlgus, "")</f>
        <v/>
      </c>
      <c r="U134" s="39" t="str">
        <f>IF(AND($AJ134, IsolatsiooniLopp&lt;&gt;Kontroll!$U$3), IsolatsiooniLopp, "")</f>
        <v/>
      </c>
      <c r="V134" s="40" t="str">
        <f>IF(AND($AJ134, SeotudHaigeEesnimi&lt;&gt;Kontroll!$V$3), SeotudHaigeEesnimi, "")</f>
        <v/>
      </c>
      <c r="W134" s="36" t="str">
        <f>IF(AND($AJ134, SeotudHaigePerenimi&lt;&gt;Kontroll!$W$3), SeotudHaigePerenimi, "")</f>
        <v/>
      </c>
      <c r="X134" s="41" t="str">
        <f>IF(AND($AJ134, SeotudHaigeIsikukood&lt;&gt;Kontroll!$X$3), SeotudHaigeIsikukood, "")</f>
        <v/>
      </c>
      <c r="Z134" s="3" t="str">
        <f>IF(AND($AJ134, AndmeteEsitajaNimi&lt;&gt;Kontroll!$Z$3), AndmeteEsitajaNimi, "")</f>
        <v/>
      </c>
      <c r="AA134" s="3" t="str">
        <f>IF(AND($AJ134, AndmeteEsitajaEpost&lt;&gt;Kontroll!$AA$3), AndmeteEsitajaEpost, "")</f>
        <v/>
      </c>
      <c r="AB134" s="3" t="str">
        <f>IF(AND($AJ134, AndmeteEsitajaTelefon&lt;&gt;Kontroll!$AB$3), AndmeteEsitajaTelefon, "")</f>
        <v/>
      </c>
      <c r="AC134" s="3" t="str">
        <f>IF(AND($AJ134, TerviseametiRegioon&lt;&gt;Kontroll!$AC$3), TerviseametiRegioon, "")</f>
        <v/>
      </c>
      <c r="AD134" s="3" t="str">
        <f>IF(AND($AJ134, TerviseametiInspektor&lt;&gt;Kontroll!$AD$3), TerviseametiInspektor, "")</f>
        <v/>
      </c>
      <c r="AE134" s="3" t="str">
        <f>IF(AND($AJ134, TerviseametiInspektoriIsikukood&lt;&gt;Kontroll!$AE$3), TerviseametiInspektoriIsikukood, "")</f>
        <v/>
      </c>
      <c r="AF134" s="3" t="str">
        <f>IF(AND($AJ134, TerviseametiInspektoriEpost&lt;&gt;Kontroll!$AF$3), TerviseametiInspektoriEpost, "")</f>
        <v/>
      </c>
      <c r="AI134" s="6" t="b">
        <f>IFERROR(SUMPRODUCT(--($B134:$X134&lt;&gt;""))&lt;&gt;SUMPRODUCT(--(Kontroll!$B$2:$X$2&lt;&gt;"")),TRUE)</f>
        <v>0</v>
      </c>
      <c r="AJ134" s="6" t="b">
        <f>IFERROR(SUMPRODUCT(--($C134:$N134&lt;&gt;""))&lt;&gt;SUMPRODUCT(--(Kontroll!$C$2:$N$2&lt;&gt;"")),TRUE)</f>
        <v>0</v>
      </c>
      <c r="AK134" s="6" t="b">
        <f t="shared" si="14"/>
        <v>0</v>
      </c>
      <c r="AL134" s="6" t="str">
        <f t="shared" si="15"/>
        <v/>
      </c>
      <c r="AM134" s="6" t="str">
        <f t="shared" si="16"/>
        <v/>
      </c>
      <c r="AN134" s="6" t="str">
        <f t="shared" si="17"/>
        <v/>
      </c>
    </row>
    <row r="135" spans="1:40" x14ac:dyDescent="0.35">
      <c r="A135" s="2" t="str">
        <f t="shared" si="13"/>
        <v/>
      </c>
      <c r="B135" s="29" t="str">
        <f>IF(AND($AJ135, AndmeteEsitamiseKP&lt;&gt;Kontroll!$B$3), AndmeteEsitamiseKP, "")</f>
        <v/>
      </c>
      <c r="O135" s="35" t="str">
        <f>IF(AND($AJ135, AsutuseNimi&lt;&gt;Kontroll!$O$3), AsutuseNimi, "")</f>
        <v/>
      </c>
      <c r="P135" s="35" t="str">
        <f>IF(AND($AJ135, AsutuseAadress&lt;&gt;Kontroll!$P$3), AsutuseAadress, "")</f>
        <v/>
      </c>
      <c r="Q135" s="36" t="str">
        <f>IF(AND($AJ135, AsutuseRyhm&lt;&gt;Kontroll!$Q$3), AsutuseRyhm, "")</f>
        <v/>
      </c>
      <c r="S135" s="38" t="str">
        <f>IF(AND($AJ135, IsolatsiooniAlgus&lt;&gt;Kontroll!$T$3), IsolatsiooniAlgus, "")</f>
        <v/>
      </c>
      <c r="T135" s="38" t="str">
        <f>IF(AND($AJ135, IsolatsiooniAlgus&lt;&gt;Kontroll!$T$3), IsolatsiooniAlgus, "")</f>
        <v/>
      </c>
      <c r="U135" s="39" t="str">
        <f>IF(AND($AJ135, IsolatsiooniLopp&lt;&gt;Kontroll!$U$3), IsolatsiooniLopp, "")</f>
        <v/>
      </c>
      <c r="V135" s="40" t="str">
        <f>IF(AND($AJ135, SeotudHaigeEesnimi&lt;&gt;Kontroll!$V$3), SeotudHaigeEesnimi, "")</f>
        <v/>
      </c>
      <c r="W135" s="36" t="str">
        <f>IF(AND($AJ135, SeotudHaigePerenimi&lt;&gt;Kontroll!$W$3), SeotudHaigePerenimi, "")</f>
        <v/>
      </c>
      <c r="X135" s="41" t="str">
        <f>IF(AND($AJ135, SeotudHaigeIsikukood&lt;&gt;Kontroll!$X$3), SeotudHaigeIsikukood, "")</f>
        <v/>
      </c>
      <c r="Z135" s="3" t="str">
        <f>IF(AND($AJ135, AndmeteEsitajaNimi&lt;&gt;Kontroll!$Z$3), AndmeteEsitajaNimi, "")</f>
        <v/>
      </c>
      <c r="AA135" s="3" t="str">
        <f>IF(AND($AJ135, AndmeteEsitajaEpost&lt;&gt;Kontroll!$AA$3), AndmeteEsitajaEpost, "")</f>
        <v/>
      </c>
      <c r="AB135" s="3" t="str">
        <f>IF(AND($AJ135, AndmeteEsitajaTelefon&lt;&gt;Kontroll!$AB$3), AndmeteEsitajaTelefon, "")</f>
        <v/>
      </c>
      <c r="AC135" s="3" t="str">
        <f>IF(AND($AJ135, TerviseametiRegioon&lt;&gt;Kontroll!$AC$3), TerviseametiRegioon, "")</f>
        <v/>
      </c>
      <c r="AD135" s="3" t="str">
        <f>IF(AND($AJ135, TerviseametiInspektor&lt;&gt;Kontroll!$AD$3), TerviseametiInspektor, "")</f>
        <v/>
      </c>
      <c r="AE135" s="3" t="str">
        <f>IF(AND($AJ135, TerviseametiInspektoriIsikukood&lt;&gt;Kontroll!$AE$3), TerviseametiInspektoriIsikukood, "")</f>
        <v/>
      </c>
      <c r="AF135" s="3" t="str">
        <f>IF(AND($AJ135, TerviseametiInspektoriEpost&lt;&gt;Kontroll!$AF$3), TerviseametiInspektoriEpost, "")</f>
        <v/>
      </c>
      <c r="AI135" s="6" t="b">
        <f>IFERROR(SUMPRODUCT(--($B135:$X135&lt;&gt;""))&lt;&gt;SUMPRODUCT(--(Kontroll!$B$2:$X$2&lt;&gt;"")),TRUE)</f>
        <v>0</v>
      </c>
      <c r="AJ135" s="6" t="b">
        <f>IFERROR(SUMPRODUCT(--($C135:$N135&lt;&gt;""))&lt;&gt;SUMPRODUCT(--(Kontroll!$C$2:$N$2&lt;&gt;"")),TRUE)</f>
        <v>0</v>
      </c>
      <c r="AK135" s="6" t="b">
        <f t="shared" si="14"/>
        <v>0</v>
      </c>
      <c r="AL135" s="6" t="str">
        <f t="shared" si="15"/>
        <v/>
      </c>
      <c r="AM135" s="6" t="str">
        <f t="shared" si="16"/>
        <v/>
      </c>
      <c r="AN135" s="6" t="str">
        <f t="shared" si="17"/>
        <v/>
      </c>
    </row>
    <row r="136" spans="1:40" x14ac:dyDescent="0.35">
      <c r="A136" s="2" t="str">
        <f t="shared" si="13"/>
        <v/>
      </c>
      <c r="B136" s="29" t="str">
        <f>IF(AND($AJ136, AndmeteEsitamiseKP&lt;&gt;Kontroll!$B$3), AndmeteEsitamiseKP, "")</f>
        <v/>
      </c>
      <c r="O136" s="35" t="str">
        <f>IF(AND($AJ136, AsutuseNimi&lt;&gt;Kontroll!$O$3), AsutuseNimi, "")</f>
        <v/>
      </c>
      <c r="P136" s="35" t="str">
        <f>IF(AND($AJ136, AsutuseAadress&lt;&gt;Kontroll!$P$3), AsutuseAadress, "")</f>
        <v/>
      </c>
      <c r="Q136" s="36" t="str">
        <f>IF(AND($AJ136, AsutuseRyhm&lt;&gt;Kontroll!$Q$3), AsutuseRyhm, "")</f>
        <v/>
      </c>
      <c r="S136" s="38" t="str">
        <f>IF(AND($AJ136, IsolatsiooniAlgus&lt;&gt;Kontroll!$T$3), IsolatsiooniAlgus, "")</f>
        <v/>
      </c>
      <c r="T136" s="38" t="str">
        <f>IF(AND($AJ136, IsolatsiooniAlgus&lt;&gt;Kontroll!$T$3), IsolatsiooniAlgus, "")</f>
        <v/>
      </c>
      <c r="U136" s="39" t="str">
        <f>IF(AND($AJ136, IsolatsiooniLopp&lt;&gt;Kontroll!$U$3), IsolatsiooniLopp, "")</f>
        <v/>
      </c>
      <c r="V136" s="40" t="str">
        <f>IF(AND($AJ136, SeotudHaigeEesnimi&lt;&gt;Kontroll!$V$3), SeotudHaigeEesnimi, "")</f>
        <v/>
      </c>
      <c r="W136" s="36" t="str">
        <f>IF(AND($AJ136, SeotudHaigePerenimi&lt;&gt;Kontroll!$W$3), SeotudHaigePerenimi, "")</f>
        <v/>
      </c>
      <c r="X136" s="41" t="str">
        <f>IF(AND($AJ136, SeotudHaigeIsikukood&lt;&gt;Kontroll!$X$3), SeotudHaigeIsikukood, "")</f>
        <v/>
      </c>
      <c r="Z136" s="3" t="str">
        <f>IF(AND($AJ136, AndmeteEsitajaNimi&lt;&gt;Kontroll!$Z$3), AndmeteEsitajaNimi, "")</f>
        <v/>
      </c>
      <c r="AA136" s="3" t="str">
        <f>IF(AND($AJ136, AndmeteEsitajaEpost&lt;&gt;Kontroll!$AA$3), AndmeteEsitajaEpost, "")</f>
        <v/>
      </c>
      <c r="AB136" s="3" t="str">
        <f>IF(AND($AJ136, AndmeteEsitajaTelefon&lt;&gt;Kontroll!$AB$3), AndmeteEsitajaTelefon, "")</f>
        <v/>
      </c>
      <c r="AC136" s="3" t="str">
        <f>IF(AND($AJ136, TerviseametiRegioon&lt;&gt;Kontroll!$AC$3), TerviseametiRegioon, "")</f>
        <v/>
      </c>
      <c r="AD136" s="3" t="str">
        <f>IF(AND($AJ136, TerviseametiInspektor&lt;&gt;Kontroll!$AD$3), TerviseametiInspektor, "")</f>
        <v/>
      </c>
      <c r="AE136" s="3" t="str">
        <f>IF(AND($AJ136, TerviseametiInspektoriIsikukood&lt;&gt;Kontroll!$AE$3), TerviseametiInspektoriIsikukood, "")</f>
        <v/>
      </c>
      <c r="AF136" s="3" t="str">
        <f>IF(AND($AJ136, TerviseametiInspektoriEpost&lt;&gt;Kontroll!$AF$3), TerviseametiInspektoriEpost, "")</f>
        <v/>
      </c>
      <c r="AI136" s="6" t="b">
        <f>IFERROR(SUMPRODUCT(--($B136:$X136&lt;&gt;""))&lt;&gt;SUMPRODUCT(--(Kontroll!$B$2:$X$2&lt;&gt;"")),TRUE)</f>
        <v>0</v>
      </c>
      <c r="AJ136" s="6" t="b">
        <f>IFERROR(SUMPRODUCT(--($C136:$N136&lt;&gt;""))&lt;&gt;SUMPRODUCT(--(Kontroll!$C$2:$N$2&lt;&gt;"")),TRUE)</f>
        <v>0</v>
      </c>
      <c r="AK136" s="6" t="b">
        <f t="shared" si="14"/>
        <v>0</v>
      </c>
      <c r="AL136" s="6" t="str">
        <f t="shared" si="15"/>
        <v/>
      </c>
      <c r="AM136" s="6" t="str">
        <f t="shared" si="16"/>
        <v/>
      </c>
      <c r="AN136" s="6" t="str">
        <f t="shared" si="17"/>
        <v/>
      </c>
    </row>
    <row r="137" spans="1:40" x14ac:dyDescent="0.35">
      <c r="A137" s="2" t="str">
        <f t="shared" si="13"/>
        <v/>
      </c>
      <c r="B137" s="29" t="str">
        <f>IF(AND($AJ137, AndmeteEsitamiseKP&lt;&gt;Kontroll!$B$3), AndmeteEsitamiseKP, "")</f>
        <v/>
      </c>
      <c r="O137" s="35" t="str">
        <f>IF(AND($AJ137, AsutuseNimi&lt;&gt;Kontroll!$O$3), AsutuseNimi, "")</f>
        <v/>
      </c>
      <c r="P137" s="35" t="str">
        <f>IF(AND($AJ137, AsutuseAadress&lt;&gt;Kontroll!$P$3), AsutuseAadress, "")</f>
        <v/>
      </c>
      <c r="Q137" s="36" t="str">
        <f>IF(AND($AJ137, AsutuseRyhm&lt;&gt;Kontroll!$Q$3), AsutuseRyhm, "")</f>
        <v/>
      </c>
      <c r="S137" s="38" t="str">
        <f>IF(AND($AJ137, IsolatsiooniAlgus&lt;&gt;Kontroll!$T$3), IsolatsiooniAlgus, "")</f>
        <v/>
      </c>
      <c r="T137" s="38" t="str">
        <f>IF(AND($AJ137, IsolatsiooniAlgus&lt;&gt;Kontroll!$T$3), IsolatsiooniAlgus, "")</f>
        <v/>
      </c>
      <c r="U137" s="39" t="str">
        <f>IF(AND($AJ137, IsolatsiooniLopp&lt;&gt;Kontroll!$U$3), IsolatsiooniLopp, "")</f>
        <v/>
      </c>
      <c r="V137" s="40" t="str">
        <f>IF(AND($AJ137, SeotudHaigeEesnimi&lt;&gt;Kontroll!$V$3), SeotudHaigeEesnimi, "")</f>
        <v/>
      </c>
      <c r="W137" s="36" t="str">
        <f>IF(AND($AJ137, SeotudHaigePerenimi&lt;&gt;Kontroll!$W$3), SeotudHaigePerenimi, "")</f>
        <v/>
      </c>
      <c r="X137" s="41" t="str">
        <f>IF(AND($AJ137, SeotudHaigeIsikukood&lt;&gt;Kontroll!$X$3), SeotudHaigeIsikukood, "")</f>
        <v/>
      </c>
      <c r="Z137" s="3" t="str">
        <f>IF(AND($AJ137, AndmeteEsitajaNimi&lt;&gt;Kontroll!$Z$3), AndmeteEsitajaNimi, "")</f>
        <v/>
      </c>
      <c r="AA137" s="3" t="str">
        <f>IF(AND($AJ137, AndmeteEsitajaEpost&lt;&gt;Kontroll!$AA$3), AndmeteEsitajaEpost, "")</f>
        <v/>
      </c>
      <c r="AB137" s="3" t="str">
        <f>IF(AND($AJ137, AndmeteEsitajaTelefon&lt;&gt;Kontroll!$AB$3), AndmeteEsitajaTelefon, "")</f>
        <v/>
      </c>
      <c r="AC137" s="3" t="str">
        <f>IF(AND($AJ137, TerviseametiRegioon&lt;&gt;Kontroll!$AC$3), TerviseametiRegioon, "")</f>
        <v/>
      </c>
      <c r="AD137" s="3" t="str">
        <f>IF(AND($AJ137, TerviseametiInspektor&lt;&gt;Kontroll!$AD$3), TerviseametiInspektor, "")</f>
        <v/>
      </c>
      <c r="AE137" s="3" t="str">
        <f>IF(AND($AJ137, TerviseametiInspektoriIsikukood&lt;&gt;Kontroll!$AE$3), TerviseametiInspektoriIsikukood, "")</f>
        <v/>
      </c>
      <c r="AF137" s="3" t="str">
        <f>IF(AND($AJ137, TerviseametiInspektoriEpost&lt;&gt;Kontroll!$AF$3), TerviseametiInspektoriEpost, "")</f>
        <v/>
      </c>
      <c r="AI137" s="6" t="b">
        <f>IFERROR(SUMPRODUCT(--($B137:$X137&lt;&gt;""))&lt;&gt;SUMPRODUCT(--(Kontroll!$B$2:$X$2&lt;&gt;"")),TRUE)</f>
        <v>0</v>
      </c>
      <c r="AJ137" s="6" t="b">
        <f>IFERROR(SUMPRODUCT(--($C137:$N137&lt;&gt;""))&lt;&gt;SUMPRODUCT(--(Kontroll!$C$2:$N$2&lt;&gt;"")),TRUE)</f>
        <v>0</v>
      </c>
      <c r="AK137" s="6" t="b">
        <f t="shared" si="14"/>
        <v>0</v>
      </c>
      <c r="AL137" s="6" t="str">
        <f t="shared" si="15"/>
        <v/>
      </c>
      <c r="AM137" s="6" t="str">
        <f t="shared" si="16"/>
        <v/>
      </c>
      <c r="AN137" s="6" t="str">
        <f t="shared" si="17"/>
        <v/>
      </c>
    </row>
    <row r="138" spans="1:40" x14ac:dyDescent="0.35">
      <c r="A138" s="2" t="str">
        <f t="shared" si="13"/>
        <v/>
      </c>
      <c r="B138" s="29" t="str">
        <f>IF(AND($AJ138, AndmeteEsitamiseKP&lt;&gt;Kontroll!$B$3), AndmeteEsitamiseKP, "")</f>
        <v/>
      </c>
      <c r="O138" s="35" t="str">
        <f>IF(AND($AJ138, AsutuseNimi&lt;&gt;Kontroll!$O$3), AsutuseNimi, "")</f>
        <v/>
      </c>
      <c r="P138" s="35" t="str">
        <f>IF(AND($AJ138, AsutuseAadress&lt;&gt;Kontroll!$P$3), AsutuseAadress, "")</f>
        <v/>
      </c>
      <c r="Q138" s="36" t="str">
        <f>IF(AND($AJ138, AsutuseRyhm&lt;&gt;Kontroll!$Q$3), AsutuseRyhm, "")</f>
        <v/>
      </c>
      <c r="S138" s="38" t="str">
        <f>IF(AND($AJ138, IsolatsiooniAlgus&lt;&gt;Kontroll!$T$3), IsolatsiooniAlgus, "")</f>
        <v/>
      </c>
      <c r="T138" s="38" t="str">
        <f>IF(AND($AJ138, IsolatsiooniAlgus&lt;&gt;Kontroll!$T$3), IsolatsiooniAlgus, "")</f>
        <v/>
      </c>
      <c r="U138" s="39" t="str">
        <f>IF(AND($AJ138, IsolatsiooniLopp&lt;&gt;Kontroll!$U$3), IsolatsiooniLopp, "")</f>
        <v/>
      </c>
      <c r="V138" s="40" t="str">
        <f>IF(AND($AJ138, SeotudHaigeEesnimi&lt;&gt;Kontroll!$V$3), SeotudHaigeEesnimi, "")</f>
        <v/>
      </c>
      <c r="W138" s="36" t="str">
        <f>IF(AND($AJ138, SeotudHaigePerenimi&lt;&gt;Kontroll!$W$3), SeotudHaigePerenimi, "")</f>
        <v/>
      </c>
      <c r="X138" s="41" t="str">
        <f>IF(AND($AJ138, SeotudHaigeIsikukood&lt;&gt;Kontroll!$X$3), SeotudHaigeIsikukood, "")</f>
        <v/>
      </c>
      <c r="Z138" s="3" t="str">
        <f>IF(AND($AJ138, AndmeteEsitajaNimi&lt;&gt;Kontroll!$Z$3), AndmeteEsitajaNimi, "")</f>
        <v/>
      </c>
      <c r="AA138" s="3" t="str">
        <f>IF(AND($AJ138, AndmeteEsitajaEpost&lt;&gt;Kontroll!$AA$3), AndmeteEsitajaEpost, "")</f>
        <v/>
      </c>
      <c r="AB138" s="3" t="str">
        <f>IF(AND($AJ138, AndmeteEsitajaTelefon&lt;&gt;Kontroll!$AB$3), AndmeteEsitajaTelefon, "")</f>
        <v/>
      </c>
      <c r="AC138" s="3" t="str">
        <f>IF(AND($AJ138, TerviseametiRegioon&lt;&gt;Kontroll!$AC$3), TerviseametiRegioon, "")</f>
        <v/>
      </c>
      <c r="AD138" s="3" t="str">
        <f>IF(AND($AJ138, TerviseametiInspektor&lt;&gt;Kontroll!$AD$3), TerviseametiInspektor, "")</f>
        <v/>
      </c>
      <c r="AE138" s="3" t="str">
        <f>IF(AND($AJ138, TerviseametiInspektoriIsikukood&lt;&gt;Kontroll!$AE$3), TerviseametiInspektoriIsikukood, "")</f>
        <v/>
      </c>
      <c r="AF138" s="3" t="str">
        <f>IF(AND($AJ138, TerviseametiInspektoriEpost&lt;&gt;Kontroll!$AF$3), TerviseametiInspektoriEpost, "")</f>
        <v/>
      </c>
      <c r="AI138" s="6" t="b">
        <f>IFERROR(SUMPRODUCT(--($B138:$X138&lt;&gt;""))&lt;&gt;SUMPRODUCT(--(Kontroll!$B$2:$X$2&lt;&gt;"")),TRUE)</f>
        <v>0</v>
      </c>
      <c r="AJ138" s="6" t="b">
        <f>IFERROR(SUMPRODUCT(--($C138:$N138&lt;&gt;""))&lt;&gt;SUMPRODUCT(--(Kontroll!$C$2:$N$2&lt;&gt;"")),TRUE)</f>
        <v>0</v>
      </c>
      <c r="AK138" s="6" t="b">
        <f t="shared" si="14"/>
        <v>0</v>
      </c>
      <c r="AL138" s="6" t="str">
        <f t="shared" si="15"/>
        <v/>
      </c>
      <c r="AM138" s="6" t="str">
        <f t="shared" si="16"/>
        <v/>
      </c>
      <c r="AN138" s="6" t="str">
        <f t="shared" si="17"/>
        <v/>
      </c>
    </row>
    <row r="139" spans="1:40" x14ac:dyDescent="0.35">
      <c r="A139" s="2" t="str">
        <f t="shared" si="13"/>
        <v/>
      </c>
      <c r="B139" s="29" t="str">
        <f>IF(AND($AJ139, AndmeteEsitamiseKP&lt;&gt;Kontroll!$B$3), AndmeteEsitamiseKP, "")</f>
        <v/>
      </c>
      <c r="O139" s="35" t="str">
        <f>IF(AND($AJ139, AsutuseNimi&lt;&gt;Kontroll!$O$3), AsutuseNimi, "")</f>
        <v/>
      </c>
      <c r="P139" s="35" t="str">
        <f>IF(AND($AJ139, AsutuseAadress&lt;&gt;Kontroll!$P$3), AsutuseAadress, "")</f>
        <v/>
      </c>
      <c r="Q139" s="36" t="str">
        <f>IF(AND($AJ139, AsutuseRyhm&lt;&gt;Kontroll!$Q$3), AsutuseRyhm, "")</f>
        <v/>
      </c>
      <c r="S139" s="38" t="str">
        <f>IF(AND($AJ139, IsolatsiooniAlgus&lt;&gt;Kontroll!$T$3), IsolatsiooniAlgus, "")</f>
        <v/>
      </c>
      <c r="T139" s="38" t="str">
        <f>IF(AND($AJ139, IsolatsiooniAlgus&lt;&gt;Kontroll!$T$3), IsolatsiooniAlgus, "")</f>
        <v/>
      </c>
      <c r="U139" s="39" t="str">
        <f>IF(AND($AJ139, IsolatsiooniLopp&lt;&gt;Kontroll!$U$3), IsolatsiooniLopp, "")</f>
        <v/>
      </c>
      <c r="V139" s="40" t="str">
        <f>IF(AND($AJ139, SeotudHaigeEesnimi&lt;&gt;Kontroll!$V$3), SeotudHaigeEesnimi, "")</f>
        <v/>
      </c>
      <c r="W139" s="36" t="str">
        <f>IF(AND($AJ139, SeotudHaigePerenimi&lt;&gt;Kontroll!$W$3), SeotudHaigePerenimi, "")</f>
        <v/>
      </c>
      <c r="X139" s="41" t="str">
        <f>IF(AND($AJ139, SeotudHaigeIsikukood&lt;&gt;Kontroll!$X$3), SeotudHaigeIsikukood, "")</f>
        <v/>
      </c>
      <c r="Z139" s="3" t="str">
        <f>IF(AND($AJ139, AndmeteEsitajaNimi&lt;&gt;Kontroll!$Z$3), AndmeteEsitajaNimi, "")</f>
        <v/>
      </c>
      <c r="AA139" s="3" t="str">
        <f>IF(AND($AJ139, AndmeteEsitajaEpost&lt;&gt;Kontroll!$AA$3), AndmeteEsitajaEpost, "")</f>
        <v/>
      </c>
      <c r="AB139" s="3" t="str">
        <f>IF(AND($AJ139, AndmeteEsitajaTelefon&lt;&gt;Kontroll!$AB$3), AndmeteEsitajaTelefon, "")</f>
        <v/>
      </c>
      <c r="AC139" s="3" t="str">
        <f>IF(AND($AJ139, TerviseametiRegioon&lt;&gt;Kontroll!$AC$3), TerviseametiRegioon, "")</f>
        <v/>
      </c>
      <c r="AD139" s="3" t="str">
        <f>IF(AND($AJ139, TerviseametiInspektor&lt;&gt;Kontroll!$AD$3), TerviseametiInspektor, "")</f>
        <v/>
      </c>
      <c r="AE139" s="3" t="str">
        <f>IF(AND($AJ139, TerviseametiInspektoriIsikukood&lt;&gt;Kontroll!$AE$3), TerviseametiInspektoriIsikukood, "")</f>
        <v/>
      </c>
      <c r="AF139" s="3" t="str">
        <f>IF(AND($AJ139, TerviseametiInspektoriEpost&lt;&gt;Kontroll!$AF$3), TerviseametiInspektoriEpost, "")</f>
        <v/>
      </c>
      <c r="AI139" s="6" t="b">
        <f>IFERROR(SUMPRODUCT(--($B139:$X139&lt;&gt;""))&lt;&gt;SUMPRODUCT(--(Kontroll!$B$2:$X$2&lt;&gt;"")),TRUE)</f>
        <v>0</v>
      </c>
      <c r="AJ139" s="6" t="b">
        <f>IFERROR(SUMPRODUCT(--($C139:$N139&lt;&gt;""))&lt;&gt;SUMPRODUCT(--(Kontroll!$C$2:$N$2&lt;&gt;"")),TRUE)</f>
        <v>0</v>
      </c>
      <c r="AK139" s="6" t="b">
        <f t="shared" si="14"/>
        <v>0</v>
      </c>
      <c r="AL139" s="6" t="str">
        <f t="shared" si="15"/>
        <v/>
      </c>
      <c r="AM139" s="6" t="str">
        <f t="shared" si="16"/>
        <v/>
      </c>
      <c r="AN139" s="6" t="str">
        <f t="shared" si="17"/>
        <v/>
      </c>
    </row>
    <row r="140" spans="1:40" x14ac:dyDescent="0.35">
      <c r="A140" s="2" t="str">
        <f t="shared" si="13"/>
        <v/>
      </c>
      <c r="B140" s="29" t="str">
        <f>IF(AND($AJ140, AndmeteEsitamiseKP&lt;&gt;Kontroll!$B$3), AndmeteEsitamiseKP, "")</f>
        <v/>
      </c>
      <c r="O140" s="35" t="str">
        <f>IF(AND($AJ140, AsutuseNimi&lt;&gt;Kontroll!$O$3), AsutuseNimi, "")</f>
        <v/>
      </c>
      <c r="P140" s="35" t="str">
        <f>IF(AND($AJ140, AsutuseAadress&lt;&gt;Kontroll!$P$3), AsutuseAadress, "")</f>
        <v/>
      </c>
      <c r="Q140" s="36" t="str">
        <f>IF(AND($AJ140, AsutuseRyhm&lt;&gt;Kontroll!$Q$3), AsutuseRyhm, "")</f>
        <v/>
      </c>
      <c r="S140" s="38" t="str">
        <f>IF(AND($AJ140, IsolatsiooniAlgus&lt;&gt;Kontroll!$T$3), IsolatsiooniAlgus, "")</f>
        <v/>
      </c>
      <c r="T140" s="38" t="str">
        <f>IF(AND($AJ140, IsolatsiooniAlgus&lt;&gt;Kontroll!$T$3), IsolatsiooniAlgus, "")</f>
        <v/>
      </c>
      <c r="U140" s="39" t="str">
        <f>IF(AND($AJ140, IsolatsiooniLopp&lt;&gt;Kontroll!$U$3), IsolatsiooniLopp, "")</f>
        <v/>
      </c>
      <c r="V140" s="40" t="str">
        <f>IF(AND($AJ140, SeotudHaigeEesnimi&lt;&gt;Kontroll!$V$3), SeotudHaigeEesnimi, "")</f>
        <v/>
      </c>
      <c r="W140" s="36" t="str">
        <f>IF(AND($AJ140, SeotudHaigePerenimi&lt;&gt;Kontroll!$W$3), SeotudHaigePerenimi, "")</f>
        <v/>
      </c>
      <c r="X140" s="41" t="str">
        <f>IF(AND($AJ140, SeotudHaigeIsikukood&lt;&gt;Kontroll!$X$3), SeotudHaigeIsikukood, "")</f>
        <v/>
      </c>
      <c r="Z140" s="3" t="str">
        <f>IF(AND($AJ140, AndmeteEsitajaNimi&lt;&gt;Kontroll!$Z$3), AndmeteEsitajaNimi, "")</f>
        <v/>
      </c>
      <c r="AA140" s="3" t="str">
        <f>IF(AND($AJ140, AndmeteEsitajaEpost&lt;&gt;Kontroll!$AA$3), AndmeteEsitajaEpost, "")</f>
        <v/>
      </c>
      <c r="AB140" s="3" t="str">
        <f>IF(AND($AJ140, AndmeteEsitajaTelefon&lt;&gt;Kontroll!$AB$3), AndmeteEsitajaTelefon, "")</f>
        <v/>
      </c>
      <c r="AC140" s="3" t="str">
        <f>IF(AND($AJ140, TerviseametiRegioon&lt;&gt;Kontroll!$AC$3), TerviseametiRegioon, "")</f>
        <v/>
      </c>
      <c r="AD140" s="3" t="str">
        <f>IF(AND($AJ140, TerviseametiInspektor&lt;&gt;Kontroll!$AD$3), TerviseametiInspektor, "")</f>
        <v/>
      </c>
      <c r="AE140" s="3" t="str">
        <f>IF(AND($AJ140, TerviseametiInspektoriIsikukood&lt;&gt;Kontroll!$AE$3), TerviseametiInspektoriIsikukood, "")</f>
        <v/>
      </c>
      <c r="AF140" s="3" t="str">
        <f>IF(AND($AJ140, TerviseametiInspektoriEpost&lt;&gt;Kontroll!$AF$3), TerviseametiInspektoriEpost, "")</f>
        <v/>
      </c>
      <c r="AI140" s="6" t="b">
        <f>IFERROR(SUMPRODUCT(--($B140:$X140&lt;&gt;""))&lt;&gt;SUMPRODUCT(--(Kontroll!$B$2:$X$2&lt;&gt;"")),TRUE)</f>
        <v>0</v>
      </c>
      <c r="AJ140" s="6" t="b">
        <f>IFERROR(SUMPRODUCT(--($C140:$N140&lt;&gt;""))&lt;&gt;SUMPRODUCT(--(Kontroll!$C$2:$N$2&lt;&gt;"")),TRUE)</f>
        <v>0</v>
      </c>
      <c r="AK140" s="6" t="b">
        <f t="shared" si="14"/>
        <v>0</v>
      </c>
      <c r="AL140" s="6" t="str">
        <f t="shared" si="15"/>
        <v/>
      </c>
      <c r="AM140" s="6" t="str">
        <f t="shared" si="16"/>
        <v/>
      </c>
      <c r="AN140" s="6" t="str">
        <f t="shared" si="17"/>
        <v/>
      </c>
    </row>
    <row r="141" spans="1:40" x14ac:dyDescent="0.35">
      <c r="A141" s="2" t="str">
        <f t="shared" si="13"/>
        <v/>
      </c>
      <c r="B141" s="29" t="str">
        <f>IF(AND($AJ141, AndmeteEsitamiseKP&lt;&gt;Kontroll!$B$3), AndmeteEsitamiseKP, "")</f>
        <v/>
      </c>
      <c r="O141" s="35" t="str">
        <f>IF(AND($AJ141, AsutuseNimi&lt;&gt;Kontroll!$O$3), AsutuseNimi, "")</f>
        <v/>
      </c>
      <c r="P141" s="35" t="str">
        <f>IF(AND($AJ141, AsutuseAadress&lt;&gt;Kontroll!$P$3), AsutuseAadress, "")</f>
        <v/>
      </c>
      <c r="Q141" s="36" t="str">
        <f>IF(AND($AJ141, AsutuseRyhm&lt;&gt;Kontroll!$Q$3), AsutuseRyhm, "")</f>
        <v/>
      </c>
      <c r="S141" s="38" t="str">
        <f>IF(AND($AJ141, IsolatsiooniAlgus&lt;&gt;Kontroll!$T$3), IsolatsiooniAlgus, "")</f>
        <v/>
      </c>
      <c r="T141" s="38" t="str">
        <f>IF(AND($AJ141, IsolatsiooniAlgus&lt;&gt;Kontroll!$T$3), IsolatsiooniAlgus, "")</f>
        <v/>
      </c>
      <c r="U141" s="39" t="str">
        <f>IF(AND($AJ141, IsolatsiooniLopp&lt;&gt;Kontroll!$U$3), IsolatsiooniLopp, "")</f>
        <v/>
      </c>
      <c r="V141" s="40" t="str">
        <f>IF(AND($AJ141, SeotudHaigeEesnimi&lt;&gt;Kontroll!$V$3), SeotudHaigeEesnimi, "")</f>
        <v/>
      </c>
      <c r="W141" s="36" t="str">
        <f>IF(AND($AJ141, SeotudHaigePerenimi&lt;&gt;Kontroll!$W$3), SeotudHaigePerenimi, "")</f>
        <v/>
      </c>
      <c r="X141" s="41" t="str">
        <f>IF(AND($AJ141, SeotudHaigeIsikukood&lt;&gt;Kontroll!$X$3), SeotudHaigeIsikukood, "")</f>
        <v/>
      </c>
      <c r="Z141" s="3" t="str">
        <f>IF(AND($AJ141, AndmeteEsitajaNimi&lt;&gt;Kontroll!$Z$3), AndmeteEsitajaNimi, "")</f>
        <v/>
      </c>
      <c r="AA141" s="3" t="str">
        <f>IF(AND($AJ141, AndmeteEsitajaEpost&lt;&gt;Kontroll!$AA$3), AndmeteEsitajaEpost, "")</f>
        <v/>
      </c>
      <c r="AB141" s="3" t="str">
        <f>IF(AND($AJ141, AndmeteEsitajaTelefon&lt;&gt;Kontroll!$AB$3), AndmeteEsitajaTelefon, "")</f>
        <v/>
      </c>
      <c r="AC141" s="3" t="str">
        <f>IF(AND($AJ141, TerviseametiRegioon&lt;&gt;Kontroll!$AC$3), TerviseametiRegioon, "")</f>
        <v/>
      </c>
      <c r="AD141" s="3" t="str">
        <f>IF(AND($AJ141, TerviseametiInspektor&lt;&gt;Kontroll!$AD$3), TerviseametiInspektor, "")</f>
        <v/>
      </c>
      <c r="AE141" s="3" t="str">
        <f>IF(AND($AJ141, TerviseametiInspektoriIsikukood&lt;&gt;Kontroll!$AE$3), TerviseametiInspektoriIsikukood, "")</f>
        <v/>
      </c>
      <c r="AF141" s="3" t="str">
        <f>IF(AND($AJ141, TerviseametiInspektoriEpost&lt;&gt;Kontroll!$AF$3), TerviseametiInspektoriEpost, "")</f>
        <v/>
      </c>
      <c r="AI141" s="6" t="b">
        <f>IFERROR(SUMPRODUCT(--($B141:$X141&lt;&gt;""))&lt;&gt;SUMPRODUCT(--(Kontroll!$B$2:$X$2&lt;&gt;"")),TRUE)</f>
        <v>0</v>
      </c>
      <c r="AJ141" s="6" t="b">
        <f>IFERROR(SUMPRODUCT(--($C141:$N141&lt;&gt;""))&lt;&gt;SUMPRODUCT(--(Kontroll!$C$2:$N$2&lt;&gt;"")),TRUE)</f>
        <v>0</v>
      </c>
      <c r="AK141" s="6" t="b">
        <f t="shared" si="14"/>
        <v>0</v>
      </c>
      <c r="AL141" s="6" t="str">
        <f t="shared" si="15"/>
        <v/>
      </c>
      <c r="AM141" s="6" t="str">
        <f t="shared" si="16"/>
        <v/>
      </c>
      <c r="AN141" s="6" t="str">
        <f t="shared" si="17"/>
        <v/>
      </c>
    </row>
    <row r="142" spans="1:40" x14ac:dyDescent="0.35">
      <c r="A142" s="2" t="str">
        <f t="shared" si="13"/>
        <v/>
      </c>
      <c r="B142" s="29" t="str">
        <f>IF(AND($AJ142, AndmeteEsitamiseKP&lt;&gt;Kontroll!$B$3), AndmeteEsitamiseKP, "")</f>
        <v/>
      </c>
      <c r="O142" s="35" t="str">
        <f>IF(AND($AJ142, AsutuseNimi&lt;&gt;Kontroll!$O$3), AsutuseNimi, "")</f>
        <v/>
      </c>
      <c r="P142" s="35" t="str">
        <f>IF(AND($AJ142, AsutuseAadress&lt;&gt;Kontroll!$P$3), AsutuseAadress, "")</f>
        <v/>
      </c>
      <c r="Q142" s="36" t="str">
        <f>IF(AND($AJ142, AsutuseRyhm&lt;&gt;Kontroll!$Q$3), AsutuseRyhm, "")</f>
        <v/>
      </c>
      <c r="S142" s="38" t="str">
        <f>IF(AND($AJ142, IsolatsiooniAlgus&lt;&gt;Kontroll!$T$3), IsolatsiooniAlgus, "")</f>
        <v/>
      </c>
      <c r="T142" s="38" t="str">
        <f>IF(AND($AJ142, IsolatsiooniAlgus&lt;&gt;Kontroll!$T$3), IsolatsiooniAlgus, "")</f>
        <v/>
      </c>
      <c r="U142" s="39" t="str">
        <f>IF(AND($AJ142, IsolatsiooniLopp&lt;&gt;Kontroll!$U$3), IsolatsiooniLopp, "")</f>
        <v/>
      </c>
      <c r="V142" s="40" t="str">
        <f>IF(AND($AJ142, SeotudHaigeEesnimi&lt;&gt;Kontroll!$V$3), SeotudHaigeEesnimi, "")</f>
        <v/>
      </c>
      <c r="W142" s="36" t="str">
        <f>IF(AND($AJ142, SeotudHaigePerenimi&lt;&gt;Kontroll!$W$3), SeotudHaigePerenimi, "")</f>
        <v/>
      </c>
      <c r="X142" s="41" t="str">
        <f>IF(AND($AJ142, SeotudHaigeIsikukood&lt;&gt;Kontroll!$X$3), SeotudHaigeIsikukood, "")</f>
        <v/>
      </c>
      <c r="Z142" s="3" t="str">
        <f>IF(AND($AJ142, AndmeteEsitajaNimi&lt;&gt;Kontroll!$Z$3), AndmeteEsitajaNimi, "")</f>
        <v/>
      </c>
      <c r="AA142" s="3" t="str">
        <f>IF(AND($AJ142, AndmeteEsitajaEpost&lt;&gt;Kontroll!$AA$3), AndmeteEsitajaEpost, "")</f>
        <v/>
      </c>
      <c r="AB142" s="3" t="str">
        <f>IF(AND($AJ142, AndmeteEsitajaTelefon&lt;&gt;Kontroll!$AB$3), AndmeteEsitajaTelefon, "")</f>
        <v/>
      </c>
      <c r="AC142" s="3" t="str">
        <f>IF(AND($AJ142, TerviseametiRegioon&lt;&gt;Kontroll!$AC$3), TerviseametiRegioon, "")</f>
        <v/>
      </c>
      <c r="AD142" s="3" t="str">
        <f>IF(AND($AJ142, TerviseametiInspektor&lt;&gt;Kontroll!$AD$3), TerviseametiInspektor, "")</f>
        <v/>
      </c>
      <c r="AE142" s="3" t="str">
        <f>IF(AND($AJ142, TerviseametiInspektoriIsikukood&lt;&gt;Kontroll!$AE$3), TerviseametiInspektoriIsikukood, "")</f>
        <v/>
      </c>
      <c r="AF142" s="3" t="str">
        <f>IF(AND($AJ142, TerviseametiInspektoriEpost&lt;&gt;Kontroll!$AF$3), TerviseametiInspektoriEpost, "")</f>
        <v/>
      </c>
      <c r="AI142" s="6" t="b">
        <f>IFERROR(SUMPRODUCT(--($B142:$X142&lt;&gt;""))&lt;&gt;SUMPRODUCT(--(Kontroll!$B$2:$X$2&lt;&gt;"")),TRUE)</f>
        <v>0</v>
      </c>
      <c r="AJ142" s="6" t="b">
        <f>IFERROR(SUMPRODUCT(--($C142:$N142&lt;&gt;""))&lt;&gt;SUMPRODUCT(--(Kontroll!$C$2:$N$2&lt;&gt;"")),TRUE)</f>
        <v>0</v>
      </c>
      <c r="AK142" s="6" t="b">
        <f t="shared" si="14"/>
        <v>0</v>
      </c>
      <c r="AL142" s="6" t="str">
        <f t="shared" si="15"/>
        <v/>
      </c>
      <c r="AM142" s="6" t="str">
        <f t="shared" si="16"/>
        <v/>
      </c>
      <c r="AN142" s="6" t="str">
        <f t="shared" si="17"/>
        <v/>
      </c>
    </row>
    <row r="143" spans="1:40" x14ac:dyDescent="0.35">
      <c r="A143" s="2" t="str">
        <f t="shared" si="13"/>
        <v/>
      </c>
      <c r="B143" s="29" t="str">
        <f>IF(AND($AJ143, AndmeteEsitamiseKP&lt;&gt;Kontroll!$B$3), AndmeteEsitamiseKP, "")</f>
        <v/>
      </c>
      <c r="O143" s="35" t="str">
        <f>IF(AND($AJ143, AsutuseNimi&lt;&gt;Kontroll!$O$3), AsutuseNimi, "")</f>
        <v/>
      </c>
      <c r="P143" s="35" t="str">
        <f>IF(AND($AJ143, AsutuseAadress&lt;&gt;Kontroll!$P$3), AsutuseAadress, "")</f>
        <v/>
      </c>
      <c r="Q143" s="36" t="str">
        <f>IF(AND($AJ143, AsutuseRyhm&lt;&gt;Kontroll!$Q$3), AsutuseRyhm, "")</f>
        <v/>
      </c>
      <c r="S143" s="38" t="str">
        <f>IF(AND($AJ143, IsolatsiooniAlgus&lt;&gt;Kontroll!$T$3), IsolatsiooniAlgus, "")</f>
        <v/>
      </c>
      <c r="T143" s="38" t="str">
        <f>IF(AND($AJ143, IsolatsiooniAlgus&lt;&gt;Kontroll!$T$3), IsolatsiooniAlgus, "")</f>
        <v/>
      </c>
      <c r="U143" s="39" t="str">
        <f>IF(AND($AJ143, IsolatsiooniLopp&lt;&gt;Kontroll!$U$3), IsolatsiooniLopp, "")</f>
        <v/>
      </c>
      <c r="V143" s="40" t="str">
        <f>IF(AND($AJ143, SeotudHaigeEesnimi&lt;&gt;Kontroll!$V$3), SeotudHaigeEesnimi, "")</f>
        <v/>
      </c>
      <c r="W143" s="36" t="str">
        <f>IF(AND($AJ143, SeotudHaigePerenimi&lt;&gt;Kontroll!$W$3), SeotudHaigePerenimi, "")</f>
        <v/>
      </c>
      <c r="X143" s="41" t="str">
        <f>IF(AND($AJ143, SeotudHaigeIsikukood&lt;&gt;Kontroll!$X$3), SeotudHaigeIsikukood, "")</f>
        <v/>
      </c>
      <c r="Z143" s="3" t="str">
        <f>IF(AND($AJ143, AndmeteEsitajaNimi&lt;&gt;Kontroll!$Z$3), AndmeteEsitajaNimi, "")</f>
        <v/>
      </c>
      <c r="AA143" s="3" t="str">
        <f>IF(AND($AJ143, AndmeteEsitajaEpost&lt;&gt;Kontroll!$AA$3), AndmeteEsitajaEpost, "")</f>
        <v/>
      </c>
      <c r="AB143" s="3" t="str">
        <f>IF(AND($AJ143, AndmeteEsitajaTelefon&lt;&gt;Kontroll!$AB$3), AndmeteEsitajaTelefon, "")</f>
        <v/>
      </c>
      <c r="AC143" s="3" t="str">
        <f>IF(AND($AJ143, TerviseametiRegioon&lt;&gt;Kontroll!$AC$3), TerviseametiRegioon, "")</f>
        <v/>
      </c>
      <c r="AD143" s="3" t="str">
        <f>IF(AND($AJ143, TerviseametiInspektor&lt;&gt;Kontroll!$AD$3), TerviseametiInspektor, "")</f>
        <v/>
      </c>
      <c r="AE143" s="3" t="str">
        <f>IF(AND($AJ143, TerviseametiInspektoriIsikukood&lt;&gt;Kontroll!$AE$3), TerviseametiInspektoriIsikukood, "")</f>
        <v/>
      </c>
      <c r="AF143" s="3" t="str">
        <f>IF(AND($AJ143, TerviseametiInspektoriEpost&lt;&gt;Kontroll!$AF$3), TerviseametiInspektoriEpost, "")</f>
        <v/>
      </c>
      <c r="AI143" s="6" t="b">
        <f>IFERROR(SUMPRODUCT(--($B143:$X143&lt;&gt;""))&lt;&gt;SUMPRODUCT(--(Kontroll!$B$2:$X$2&lt;&gt;"")),TRUE)</f>
        <v>0</v>
      </c>
      <c r="AJ143" s="6" t="b">
        <f>IFERROR(SUMPRODUCT(--($C143:$N143&lt;&gt;""))&lt;&gt;SUMPRODUCT(--(Kontroll!$C$2:$N$2&lt;&gt;"")),TRUE)</f>
        <v>0</v>
      </c>
      <c r="AK143" s="6" t="b">
        <f t="shared" si="14"/>
        <v>0</v>
      </c>
      <c r="AL143" s="6" t="str">
        <f t="shared" si="15"/>
        <v/>
      </c>
      <c r="AM143" s="6" t="str">
        <f t="shared" si="16"/>
        <v/>
      </c>
      <c r="AN143" s="6" t="str">
        <f t="shared" si="17"/>
        <v/>
      </c>
    </row>
    <row r="144" spans="1:40" x14ac:dyDescent="0.35">
      <c r="A144" s="2" t="str">
        <f t="shared" si="13"/>
        <v/>
      </c>
      <c r="B144" s="29" t="str">
        <f>IF(AND($AJ144, AndmeteEsitamiseKP&lt;&gt;Kontroll!$B$3), AndmeteEsitamiseKP, "")</f>
        <v/>
      </c>
      <c r="O144" s="35" t="str">
        <f>IF(AND($AJ144, AsutuseNimi&lt;&gt;Kontroll!$O$3), AsutuseNimi, "")</f>
        <v/>
      </c>
      <c r="P144" s="35" t="str">
        <f>IF(AND($AJ144, AsutuseAadress&lt;&gt;Kontroll!$P$3), AsutuseAadress, "")</f>
        <v/>
      </c>
      <c r="Q144" s="36" t="str">
        <f>IF(AND($AJ144, AsutuseRyhm&lt;&gt;Kontroll!$Q$3), AsutuseRyhm, "")</f>
        <v/>
      </c>
      <c r="S144" s="38" t="str">
        <f>IF(AND($AJ144, IsolatsiooniAlgus&lt;&gt;Kontroll!$T$3), IsolatsiooniAlgus, "")</f>
        <v/>
      </c>
      <c r="T144" s="38" t="str">
        <f>IF(AND($AJ144, IsolatsiooniAlgus&lt;&gt;Kontroll!$T$3), IsolatsiooniAlgus, "")</f>
        <v/>
      </c>
      <c r="U144" s="39" t="str">
        <f>IF(AND($AJ144, IsolatsiooniLopp&lt;&gt;Kontroll!$U$3), IsolatsiooniLopp, "")</f>
        <v/>
      </c>
      <c r="V144" s="40" t="str">
        <f>IF(AND($AJ144, SeotudHaigeEesnimi&lt;&gt;Kontroll!$V$3), SeotudHaigeEesnimi, "")</f>
        <v/>
      </c>
      <c r="W144" s="36" t="str">
        <f>IF(AND($AJ144, SeotudHaigePerenimi&lt;&gt;Kontroll!$W$3), SeotudHaigePerenimi, "")</f>
        <v/>
      </c>
      <c r="X144" s="41" t="str">
        <f>IF(AND($AJ144, SeotudHaigeIsikukood&lt;&gt;Kontroll!$X$3), SeotudHaigeIsikukood, "")</f>
        <v/>
      </c>
      <c r="Z144" s="3" t="str">
        <f>IF(AND($AJ144, AndmeteEsitajaNimi&lt;&gt;Kontroll!$Z$3), AndmeteEsitajaNimi, "")</f>
        <v/>
      </c>
      <c r="AA144" s="3" t="str">
        <f>IF(AND($AJ144, AndmeteEsitajaEpost&lt;&gt;Kontroll!$AA$3), AndmeteEsitajaEpost, "")</f>
        <v/>
      </c>
      <c r="AB144" s="3" t="str">
        <f>IF(AND($AJ144, AndmeteEsitajaTelefon&lt;&gt;Kontroll!$AB$3), AndmeteEsitajaTelefon, "")</f>
        <v/>
      </c>
      <c r="AC144" s="3" t="str">
        <f>IF(AND($AJ144, TerviseametiRegioon&lt;&gt;Kontroll!$AC$3), TerviseametiRegioon, "")</f>
        <v/>
      </c>
      <c r="AD144" s="3" t="str">
        <f>IF(AND($AJ144, TerviseametiInspektor&lt;&gt;Kontroll!$AD$3), TerviseametiInspektor, "")</f>
        <v/>
      </c>
      <c r="AE144" s="3" t="str">
        <f>IF(AND($AJ144, TerviseametiInspektoriIsikukood&lt;&gt;Kontroll!$AE$3), TerviseametiInspektoriIsikukood, "")</f>
        <v/>
      </c>
      <c r="AF144" s="3" t="str">
        <f>IF(AND($AJ144, TerviseametiInspektoriEpost&lt;&gt;Kontroll!$AF$3), TerviseametiInspektoriEpost, "")</f>
        <v/>
      </c>
      <c r="AI144" s="6" t="b">
        <f>IFERROR(SUMPRODUCT(--($B144:$X144&lt;&gt;""))&lt;&gt;SUMPRODUCT(--(Kontroll!$B$2:$X$2&lt;&gt;"")),TRUE)</f>
        <v>0</v>
      </c>
      <c r="AJ144" s="6" t="b">
        <f>IFERROR(SUMPRODUCT(--($C144:$N144&lt;&gt;""))&lt;&gt;SUMPRODUCT(--(Kontroll!$C$2:$N$2&lt;&gt;"")),TRUE)</f>
        <v>0</v>
      </c>
      <c r="AK144" s="6" t="b">
        <f t="shared" si="14"/>
        <v>0</v>
      </c>
      <c r="AL144" s="6" t="str">
        <f t="shared" si="15"/>
        <v/>
      </c>
      <c r="AM144" s="6" t="str">
        <f t="shared" si="16"/>
        <v/>
      </c>
      <c r="AN144" s="6" t="str">
        <f t="shared" si="17"/>
        <v/>
      </c>
    </row>
    <row r="145" spans="1:40" x14ac:dyDescent="0.35">
      <c r="A145" s="2" t="str">
        <f t="shared" si="13"/>
        <v/>
      </c>
      <c r="B145" s="29" t="str">
        <f>IF(AND($AJ145, AndmeteEsitamiseKP&lt;&gt;Kontroll!$B$3), AndmeteEsitamiseKP, "")</f>
        <v/>
      </c>
      <c r="O145" s="35" t="str">
        <f>IF(AND($AJ145, AsutuseNimi&lt;&gt;Kontroll!$O$3), AsutuseNimi, "")</f>
        <v/>
      </c>
      <c r="P145" s="35" t="str">
        <f>IF(AND($AJ145, AsutuseAadress&lt;&gt;Kontroll!$P$3), AsutuseAadress, "")</f>
        <v/>
      </c>
      <c r="Q145" s="36" t="str">
        <f>IF(AND($AJ145, AsutuseRyhm&lt;&gt;Kontroll!$Q$3), AsutuseRyhm, "")</f>
        <v/>
      </c>
      <c r="S145" s="38" t="str">
        <f>IF(AND($AJ145, IsolatsiooniAlgus&lt;&gt;Kontroll!$T$3), IsolatsiooniAlgus, "")</f>
        <v/>
      </c>
      <c r="T145" s="38" t="str">
        <f>IF(AND($AJ145, IsolatsiooniAlgus&lt;&gt;Kontroll!$T$3), IsolatsiooniAlgus, "")</f>
        <v/>
      </c>
      <c r="U145" s="39" t="str">
        <f>IF(AND($AJ145, IsolatsiooniLopp&lt;&gt;Kontroll!$U$3), IsolatsiooniLopp, "")</f>
        <v/>
      </c>
      <c r="V145" s="40" t="str">
        <f>IF(AND($AJ145, SeotudHaigeEesnimi&lt;&gt;Kontroll!$V$3), SeotudHaigeEesnimi, "")</f>
        <v/>
      </c>
      <c r="W145" s="36" t="str">
        <f>IF(AND($AJ145, SeotudHaigePerenimi&lt;&gt;Kontroll!$W$3), SeotudHaigePerenimi, "")</f>
        <v/>
      </c>
      <c r="X145" s="41" t="str">
        <f>IF(AND($AJ145, SeotudHaigeIsikukood&lt;&gt;Kontroll!$X$3), SeotudHaigeIsikukood, "")</f>
        <v/>
      </c>
      <c r="Z145" s="3" t="str">
        <f>IF(AND($AJ145, AndmeteEsitajaNimi&lt;&gt;Kontroll!$Z$3), AndmeteEsitajaNimi, "")</f>
        <v/>
      </c>
      <c r="AA145" s="3" t="str">
        <f>IF(AND($AJ145, AndmeteEsitajaEpost&lt;&gt;Kontroll!$AA$3), AndmeteEsitajaEpost, "")</f>
        <v/>
      </c>
      <c r="AB145" s="3" t="str">
        <f>IF(AND($AJ145, AndmeteEsitajaTelefon&lt;&gt;Kontroll!$AB$3), AndmeteEsitajaTelefon, "")</f>
        <v/>
      </c>
      <c r="AC145" s="3" t="str">
        <f>IF(AND($AJ145, TerviseametiRegioon&lt;&gt;Kontroll!$AC$3), TerviseametiRegioon, "")</f>
        <v/>
      </c>
      <c r="AD145" s="3" t="str">
        <f>IF(AND($AJ145, TerviseametiInspektor&lt;&gt;Kontroll!$AD$3), TerviseametiInspektor, "")</f>
        <v/>
      </c>
      <c r="AE145" s="3" t="str">
        <f>IF(AND($AJ145, TerviseametiInspektoriIsikukood&lt;&gt;Kontroll!$AE$3), TerviseametiInspektoriIsikukood, "")</f>
        <v/>
      </c>
      <c r="AF145" s="3" t="str">
        <f>IF(AND($AJ145, TerviseametiInspektoriEpost&lt;&gt;Kontroll!$AF$3), TerviseametiInspektoriEpost, "")</f>
        <v/>
      </c>
      <c r="AI145" s="6" t="b">
        <f>IFERROR(SUMPRODUCT(--($B145:$X145&lt;&gt;""))&lt;&gt;SUMPRODUCT(--(Kontroll!$B$2:$X$2&lt;&gt;"")),TRUE)</f>
        <v>0</v>
      </c>
      <c r="AJ145" s="6" t="b">
        <f>IFERROR(SUMPRODUCT(--($C145:$N145&lt;&gt;""))&lt;&gt;SUMPRODUCT(--(Kontroll!$C$2:$N$2&lt;&gt;"")),TRUE)</f>
        <v>0</v>
      </c>
      <c r="AK145" s="6" t="b">
        <f t="shared" si="14"/>
        <v>0</v>
      </c>
      <c r="AL145" s="6" t="str">
        <f t="shared" si="15"/>
        <v/>
      </c>
      <c r="AM145" s="6" t="str">
        <f t="shared" si="16"/>
        <v/>
      </c>
      <c r="AN145" s="6" t="str">
        <f t="shared" si="17"/>
        <v/>
      </c>
    </row>
    <row r="146" spans="1:40" x14ac:dyDescent="0.35">
      <c r="A146" s="2" t="str">
        <f t="shared" si="13"/>
        <v/>
      </c>
      <c r="B146" s="29" t="str">
        <f>IF(AND($AJ146, AndmeteEsitamiseKP&lt;&gt;Kontroll!$B$3), AndmeteEsitamiseKP, "")</f>
        <v/>
      </c>
      <c r="O146" s="35" t="str">
        <f>IF(AND($AJ146, AsutuseNimi&lt;&gt;Kontroll!$O$3), AsutuseNimi, "")</f>
        <v/>
      </c>
      <c r="P146" s="35" t="str">
        <f>IF(AND($AJ146, AsutuseAadress&lt;&gt;Kontroll!$P$3), AsutuseAadress, "")</f>
        <v/>
      </c>
      <c r="Q146" s="36" t="str">
        <f>IF(AND($AJ146, AsutuseRyhm&lt;&gt;Kontroll!$Q$3), AsutuseRyhm, "")</f>
        <v/>
      </c>
      <c r="S146" s="38" t="str">
        <f>IF(AND($AJ146, IsolatsiooniAlgus&lt;&gt;Kontroll!$T$3), IsolatsiooniAlgus, "")</f>
        <v/>
      </c>
      <c r="T146" s="38" t="str">
        <f>IF(AND($AJ146, IsolatsiooniAlgus&lt;&gt;Kontroll!$T$3), IsolatsiooniAlgus, "")</f>
        <v/>
      </c>
      <c r="U146" s="39" t="str">
        <f>IF(AND($AJ146, IsolatsiooniLopp&lt;&gt;Kontroll!$U$3), IsolatsiooniLopp, "")</f>
        <v/>
      </c>
      <c r="V146" s="40" t="str">
        <f>IF(AND($AJ146, SeotudHaigeEesnimi&lt;&gt;Kontroll!$V$3), SeotudHaigeEesnimi, "")</f>
        <v/>
      </c>
      <c r="W146" s="36" t="str">
        <f>IF(AND($AJ146, SeotudHaigePerenimi&lt;&gt;Kontroll!$W$3), SeotudHaigePerenimi, "")</f>
        <v/>
      </c>
      <c r="X146" s="41" t="str">
        <f>IF(AND($AJ146, SeotudHaigeIsikukood&lt;&gt;Kontroll!$X$3), SeotudHaigeIsikukood, "")</f>
        <v/>
      </c>
      <c r="Z146" s="3" t="str">
        <f>IF(AND($AJ146, AndmeteEsitajaNimi&lt;&gt;Kontroll!$Z$3), AndmeteEsitajaNimi, "")</f>
        <v/>
      </c>
      <c r="AA146" s="3" t="str">
        <f>IF(AND($AJ146, AndmeteEsitajaEpost&lt;&gt;Kontroll!$AA$3), AndmeteEsitajaEpost, "")</f>
        <v/>
      </c>
      <c r="AB146" s="3" t="str">
        <f>IF(AND($AJ146, AndmeteEsitajaTelefon&lt;&gt;Kontroll!$AB$3), AndmeteEsitajaTelefon, "")</f>
        <v/>
      </c>
      <c r="AC146" s="3" t="str">
        <f>IF(AND($AJ146, TerviseametiRegioon&lt;&gt;Kontroll!$AC$3), TerviseametiRegioon, "")</f>
        <v/>
      </c>
      <c r="AD146" s="3" t="str">
        <f>IF(AND($AJ146, TerviseametiInspektor&lt;&gt;Kontroll!$AD$3), TerviseametiInspektor, "")</f>
        <v/>
      </c>
      <c r="AE146" s="3" t="str">
        <f>IF(AND($AJ146, TerviseametiInspektoriIsikukood&lt;&gt;Kontroll!$AE$3), TerviseametiInspektoriIsikukood, "")</f>
        <v/>
      </c>
      <c r="AF146" s="3" t="str">
        <f>IF(AND($AJ146, TerviseametiInspektoriEpost&lt;&gt;Kontroll!$AF$3), TerviseametiInspektoriEpost, "")</f>
        <v/>
      </c>
      <c r="AI146" s="6" t="b">
        <f>IFERROR(SUMPRODUCT(--($B146:$X146&lt;&gt;""))&lt;&gt;SUMPRODUCT(--(Kontroll!$B$2:$X$2&lt;&gt;"")),TRUE)</f>
        <v>0</v>
      </c>
      <c r="AJ146" s="6" t="b">
        <f>IFERROR(SUMPRODUCT(--($C146:$N146&lt;&gt;""))&lt;&gt;SUMPRODUCT(--(Kontroll!$C$2:$N$2&lt;&gt;"")),TRUE)</f>
        <v>0</v>
      </c>
      <c r="AK146" s="6" t="b">
        <f t="shared" si="14"/>
        <v>0</v>
      </c>
      <c r="AL146" s="6" t="str">
        <f t="shared" si="15"/>
        <v/>
      </c>
      <c r="AM146" s="6" t="str">
        <f t="shared" si="16"/>
        <v/>
      </c>
      <c r="AN146" s="6" t="str">
        <f t="shared" si="17"/>
        <v/>
      </c>
    </row>
    <row r="147" spans="1:40" x14ac:dyDescent="0.35">
      <c r="A147" s="2" t="str">
        <f t="shared" si="13"/>
        <v/>
      </c>
      <c r="B147" s="29" t="str">
        <f>IF(AND($AJ147, AndmeteEsitamiseKP&lt;&gt;Kontroll!$B$3), AndmeteEsitamiseKP, "")</f>
        <v/>
      </c>
      <c r="O147" s="35" t="str">
        <f>IF(AND($AJ147, AsutuseNimi&lt;&gt;Kontroll!$O$3), AsutuseNimi, "")</f>
        <v/>
      </c>
      <c r="P147" s="35" t="str">
        <f>IF(AND($AJ147, AsutuseAadress&lt;&gt;Kontroll!$P$3), AsutuseAadress, "")</f>
        <v/>
      </c>
      <c r="Q147" s="36" t="str">
        <f>IF(AND($AJ147, AsutuseRyhm&lt;&gt;Kontroll!$Q$3), AsutuseRyhm, "")</f>
        <v/>
      </c>
      <c r="S147" s="38" t="str">
        <f>IF(AND($AJ147, IsolatsiooniAlgus&lt;&gt;Kontroll!$T$3), IsolatsiooniAlgus, "")</f>
        <v/>
      </c>
      <c r="T147" s="38" t="str">
        <f>IF(AND($AJ147, IsolatsiooniAlgus&lt;&gt;Kontroll!$T$3), IsolatsiooniAlgus, "")</f>
        <v/>
      </c>
      <c r="U147" s="39" t="str">
        <f>IF(AND($AJ147, IsolatsiooniLopp&lt;&gt;Kontroll!$U$3), IsolatsiooniLopp, "")</f>
        <v/>
      </c>
      <c r="V147" s="40" t="str">
        <f>IF(AND($AJ147, SeotudHaigeEesnimi&lt;&gt;Kontroll!$V$3), SeotudHaigeEesnimi, "")</f>
        <v/>
      </c>
      <c r="W147" s="36" t="str">
        <f>IF(AND($AJ147, SeotudHaigePerenimi&lt;&gt;Kontroll!$W$3), SeotudHaigePerenimi, "")</f>
        <v/>
      </c>
      <c r="X147" s="41" t="str">
        <f>IF(AND($AJ147, SeotudHaigeIsikukood&lt;&gt;Kontroll!$X$3), SeotudHaigeIsikukood, "")</f>
        <v/>
      </c>
      <c r="Z147" s="3" t="str">
        <f>IF(AND($AJ147, AndmeteEsitajaNimi&lt;&gt;Kontroll!$Z$3), AndmeteEsitajaNimi, "")</f>
        <v/>
      </c>
      <c r="AA147" s="3" t="str">
        <f>IF(AND($AJ147, AndmeteEsitajaEpost&lt;&gt;Kontroll!$AA$3), AndmeteEsitajaEpost, "")</f>
        <v/>
      </c>
      <c r="AB147" s="3" t="str">
        <f>IF(AND($AJ147, AndmeteEsitajaTelefon&lt;&gt;Kontroll!$AB$3), AndmeteEsitajaTelefon, "")</f>
        <v/>
      </c>
      <c r="AC147" s="3" t="str">
        <f>IF(AND($AJ147, TerviseametiRegioon&lt;&gt;Kontroll!$AC$3), TerviseametiRegioon, "")</f>
        <v/>
      </c>
      <c r="AD147" s="3" t="str">
        <f>IF(AND($AJ147, TerviseametiInspektor&lt;&gt;Kontroll!$AD$3), TerviseametiInspektor, "")</f>
        <v/>
      </c>
      <c r="AE147" s="3" t="str">
        <f>IF(AND($AJ147, TerviseametiInspektoriIsikukood&lt;&gt;Kontroll!$AE$3), TerviseametiInspektoriIsikukood, "")</f>
        <v/>
      </c>
      <c r="AF147" s="3" t="str">
        <f>IF(AND($AJ147, TerviseametiInspektoriEpost&lt;&gt;Kontroll!$AF$3), TerviseametiInspektoriEpost, "")</f>
        <v/>
      </c>
      <c r="AI147" s="6" t="b">
        <f>IFERROR(SUMPRODUCT(--($B147:$X147&lt;&gt;""))&lt;&gt;SUMPRODUCT(--(Kontroll!$B$2:$X$2&lt;&gt;"")),TRUE)</f>
        <v>0</v>
      </c>
      <c r="AJ147" s="6" t="b">
        <f>IFERROR(SUMPRODUCT(--($C147:$N147&lt;&gt;""))&lt;&gt;SUMPRODUCT(--(Kontroll!$C$2:$N$2&lt;&gt;"")),TRUE)</f>
        <v>0</v>
      </c>
      <c r="AK147" s="6" t="b">
        <f t="shared" si="14"/>
        <v>0</v>
      </c>
      <c r="AL147" s="6" t="str">
        <f t="shared" si="15"/>
        <v/>
      </c>
      <c r="AM147" s="6" t="str">
        <f t="shared" si="16"/>
        <v/>
      </c>
      <c r="AN147" s="6" t="str">
        <f t="shared" si="17"/>
        <v/>
      </c>
    </row>
    <row r="148" spans="1:40" x14ac:dyDescent="0.35">
      <c r="A148" s="2" t="str">
        <f t="shared" si="13"/>
        <v/>
      </c>
      <c r="B148" s="29" t="str">
        <f>IF(AND($AJ148, AndmeteEsitamiseKP&lt;&gt;Kontroll!$B$3), AndmeteEsitamiseKP, "")</f>
        <v/>
      </c>
      <c r="O148" s="35" t="str">
        <f>IF(AND($AJ148, AsutuseNimi&lt;&gt;Kontroll!$O$3), AsutuseNimi, "")</f>
        <v/>
      </c>
      <c r="P148" s="35" t="str">
        <f>IF(AND($AJ148, AsutuseAadress&lt;&gt;Kontroll!$P$3), AsutuseAadress, "")</f>
        <v/>
      </c>
      <c r="Q148" s="36" t="str">
        <f>IF(AND($AJ148, AsutuseRyhm&lt;&gt;Kontroll!$Q$3), AsutuseRyhm, "")</f>
        <v/>
      </c>
      <c r="S148" s="38" t="str">
        <f>IF(AND($AJ148, IsolatsiooniAlgus&lt;&gt;Kontroll!$T$3), IsolatsiooniAlgus, "")</f>
        <v/>
      </c>
      <c r="T148" s="38" t="str">
        <f>IF(AND($AJ148, IsolatsiooniAlgus&lt;&gt;Kontroll!$T$3), IsolatsiooniAlgus, "")</f>
        <v/>
      </c>
      <c r="U148" s="39" t="str">
        <f>IF(AND($AJ148, IsolatsiooniLopp&lt;&gt;Kontroll!$U$3), IsolatsiooniLopp, "")</f>
        <v/>
      </c>
      <c r="V148" s="40" t="str">
        <f>IF(AND($AJ148, SeotudHaigeEesnimi&lt;&gt;Kontroll!$V$3), SeotudHaigeEesnimi, "")</f>
        <v/>
      </c>
      <c r="W148" s="36" t="str">
        <f>IF(AND($AJ148, SeotudHaigePerenimi&lt;&gt;Kontroll!$W$3), SeotudHaigePerenimi, "")</f>
        <v/>
      </c>
      <c r="X148" s="41" t="str">
        <f>IF(AND($AJ148, SeotudHaigeIsikukood&lt;&gt;Kontroll!$X$3), SeotudHaigeIsikukood, "")</f>
        <v/>
      </c>
      <c r="Z148" s="3" t="str">
        <f>IF(AND($AJ148, AndmeteEsitajaNimi&lt;&gt;Kontroll!$Z$3), AndmeteEsitajaNimi, "")</f>
        <v/>
      </c>
      <c r="AA148" s="3" t="str">
        <f>IF(AND($AJ148, AndmeteEsitajaEpost&lt;&gt;Kontroll!$AA$3), AndmeteEsitajaEpost, "")</f>
        <v/>
      </c>
      <c r="AB148" s="3" t="str">
        <f>IF(AND($AJ148, AndmeteEsitajaTelefon&lt;&gt;Kontroll!$AB$3), AndmeteEsitajaTelefon, "")</f>
        <v/>
      </c>
      <c r="AC148" s="3" t="str">
        <f>IF(AND($AJ148, TerviseametiRegioon&lt;&gt;Kontroll!$AC$3), TerviseametiRegioon, "")</f>
        <v/>
      </c>
      <c r="AD148" s="3" t="str">
        <f>IF(AND($AJ148, TerviseametiInspektor&lt;&gt;Kontroll!$AD$3), TerviseametiInspektor, "")</f>
        <v/>
      </c>
      <c r="AE148" s="3" t="str">
        <f>IF(AND($AJ148, TerviseametiInspektoriIsikukood&lt;&gt;Kontroll!$AE$3), TerviseametiInspektoriIsikukood, "")</f>
        <v/>
      </c>
      <c r="AF148" s="3" t="str">
        <f>IF(AND($AJ148, TerviseametiInspektoriEpost&lt;&gt;Kontroll!$AF$3), TerviseametiInspektoriEpost, "")</f>
        <v/>
      </c>
      <c r="AI148" s="6" t="b">
        <f>IFERROR(SUMPRODUCT(--($B148:$X148&lt;&gt;""))&lt;&gt;SUMPRODUCT(--(Kontroll!$B$2:$X$2&lt;&gt;"")),TRUE)</f>
        <v>0</v>
      </c>
      <c r="AJ148" s="6" t="b">
        <f>IFERROR(SUMPRODUCT(--($C148:$N148&lt;&gt;""))&lt;&gt;SUMPRODUCT(--(Kontroll!$C$2:$N$2&lt;&gt;"")),TRUE)</f>
        <v>0</v>
      </c>
      <c r="AK148" s="6" t="b">
        <f t="shared" si="14"/>
        <v>0</v>
      </c>
      <c r="AL148" s="6" t="str">
        <f t="shared" si="15"/>
        <v/>
      </c>
      <c r="AM148" s="6" t="str">
        <f t="shared" si="16"/>
        <v/>
      </c>
      <c r="AN148" s="6" t="str">
        <f t="shared" si="17"/>
        <v/>
      </c>
    </row>
    <row r="149" spans="1:40" x14ac:dyDescent="0.35">
      <c r="A149" s="2" t="str">
        <f t="shared" si="13"/>
        <v/>
      </c>
      <c r="B149" s="29" t="str">
        <f>IF(AND($AJ149, AndmeteEsitamiseKP&lt;&gt;Kontroll!$B$3), AndmeteEsitamiseKP, "")</f>
        <v/>
      </c>
      <c r="O149" s="35" t="str">
        <f>IF(AND($AJ149, AsutuseNimi&lt;&gt;Kontroll!$O$3), AsutuseNimi, "")</f>
        <v/>
      </c>
      <c r="P149" s="35" t="str">
        <f>IF(AND($AJ149, AsutuseAadress&lt;&gt;Kontroll!$P$3), AsutuseAadress, "")</f>
        <v/>
      </c>
      <c r="Q149" s="36" t="str">
        <f>IF(AND($AJ149, AsutuseRyhm&lt;&gt;Kontroll!$Q$3), AsutuseRyhm, "")</f>
        <v/>
      </c>
      <c r="S149" s="38" t="str">
        <f>IF(AND($AJ149, IsolatsiooniAlgus&lt;&gt;Kontroll!$T$3), IsolatsiooniAlgus, "")</f>
        <v/>
      </c>
      <c r="T149" s="38" t="str">
        <f>IF(AND($AJ149, IsolatsiooniAlgus&lt;&gt;Kontroll!$T$3), IsolatsiooniAlgus, "")</f>
        <v/>
      </c>
      <c r="U149" s="39" t="str">
        <f>IF(AND($AJ149, IsolatsiooniLopp&lt;&gt;Kontroll!$U$3), IsolatsiooniLopp, "")</f>
        <v/>
      </c>
      <c r="V149" s="40" t="str">
        <f>IF(AND($AJ149, SeotudHaigeEesnimi&lt;&gt;Kontroll!$V$3), SeotudHaigeEesnimi, "")</f>
        <v/>
      </c>
      <c r="W149" s="36" t="str">
        <f>IF(AND($AJ149, SeotudHaigePerenimi&lt;&gt;Kontroll!$W$3), SeotudHaigePerenimi, "")</f>
        <v/>
      </c>
      <c r="X149" s="41" t="str">
        <f>IF(AND($AJ149, SeotudHaigeIsikukood&lt;&gt;Kontroll!$X$3), SeotudHaigeIsikukood, "")</f>
        <v/>
      </c>
      <c r="Z149" s="3" t="str">
        <f>IF(AND($AJ149, AndmeteEsitajaNimi&lt;&gt;Kontroll!$Z$3), AndmeteEsitajaNimi, "")</f>
        <v/>
      </c>
      <c r="AA149" s="3" t="str">
        <f>IF(AND($AJ149, AndmeteEsitajaEpost&lt;&gt;Kontroll!$AA$3), AndmeteEsitajaEpost, "")</f>
        <v/>
      </c>
      <c r="AB149" s="3" t="str">
        <f>IF(AND($AJ149, AndmeteEsitajaTelefon&lt;&gt;Kontroll!$AB$3), AndmeteEsitajaTelefon, "")</f>
        <v/>
      </c>
      <c r="AC149" s="3" t="str">
        <f>IF(AND($AJ149, TerviseametiRegioon&lt;&gt;Kontroll!$AC$3), TerviseametiRegioon, "")</f>
        <v/>
      </c>
      <c r="AD149" s="3" t="str">
        <f>IF(AND($AJ149, TerviseametiInspektor&lt;&gt;Kontroll!$AD$3), TerviseametiInspektor, "")</f>
        <v/>
      </c>
      <c r="AE149" s="3" t="str">
        <f>IF(AND($AJ149, TerviseametiInspektoriIsikukood&lt;&gt;Kontroll!$AE$3), TerviseametiInspektoriIsikukood, "")</f>
        <v/>
      </c>
      <c r="AF149" s="3" t="str">
        <f>IF(AND($AJ149, TerviseametiInspektoriEpost&lt;&gt;Kontroll!$AF$3), TerviseametiInspektoriEpost, "")</f>
        <v/>
      </c>
      <c r="AI149" s="6" t="b">
        <f>IFERROR(SUMPRODUCT(--($B149:$X149&lt;&gt;""))&lt;&gt;SUMPRODUCT(--(Kontroll!$B$2:$X$2&lt;&gt;"")),TRUE)</f>
        <v>0</v>
      </c>
      <c r="AJ149" s="6" t="b">
        <f>IFERROR(SUMPRODUCT(--($C149:$N149&lt;&gt;""))&lt;&gt;SUMPRODUCT(--(Kontroll!$C$2:$N$2&lt;&gt;"")),TRUE)</f>
        <v>0</v>
      </c>
      <c r="AK149" s="6" t="b">
        <f t="shared" si="14"/>
        <v>0</v>
      </c>
      <c r="AL149" s="6" t="str">
        <f t="shared" si="15"/>
        <v/>
      </c>
      <c r="AM149" s="6" t="str">
        <f t="shared" si="16"/>
        <v/>
      </c>
      <c r="AN149" s="6" t="str">
        <f t="shared" si="17"/>
        <v/>
      </c>
    </row>
    <row r="150" spans="1:40" x14ac:dyDescent="0.35">
      <c r="A150" s="2" t="str">
        <f t="shared" si="13"/>
        <v/>
      </c>
      <c r="B150" s="29" t="str">
        <f>IF(AND($AJ150, AndmeteEsitamiseKP&lt;&gt;Kontroll!$B$3), AndmeteEsitamiseKP, "")</f>
        <v/>
      </c>
      <c r="O150" s="35" t="str">
        <f>IF(AND($AJ150, AsutuseNimi&lt;&gt;Kontroll!$O$3), AsutuseNimi, "")</f>
        <v/>
      </c>
      <c r="P150" s="35" t="str">
        <f>IF(AND($AJ150, AsutuseAadress&lt;&gt;Kontroll!$P$3), AsutuseAadress, "")</f>
        <v/>
      </c>
      <c r="Q150" s="36" t="str">
        <f>IF(AND($AJ150, AsutuseRyhm&lt;&gt;Kontroll!$Q$3), AsutuseRyhm, "")</f>
        <v/>
      </c>
      <c r="S150" s="38" t="str">
        <f>IF(AND($AJ150, IsolatsiooniAlgus&lt;&gt;Kontroll!$T$3), IsolatsiooniAlgus, "")</f>
        <v/>
      </c>
      <c r="T150" s="38" t="str">
        <f>IF(AND($AJ150, IsolatsiooniAlgus&lt;&gt;Kontroll!$T$3), IsolatsiooniAlgus, "")</f>
        <v/>
      </c>
      <c r="U150" s="39" t="str">
        <f>IF(AND($AJ150, IsolatsiooniLopp&lt;&gt;Kontroll!$U$3), IsolatsiooniLopp, "")</f>
        <v/>
      </c>
      <c r="V150" s="40" t="str">
        <f>IF(AND($AJ150, SeotudHaigeEesnimi&lt;&gt;Kontroll!$V$3), SeotudHaigeEesnimi, "")</f>
        <v/>
      </c>
      <c r="W150" s="36" t="str">
        <f>IF(AND($AJ150, SeotudHaigePerenimi&lt;&gt;Kontroll!$W$3), SeotudHaigePerenimi, "")</f>
        <v/>
      </c>
      <c r="X150" s="41" t="str">
        <f>IF(AND($AJ150, SeotudHaigeIsikukood&lt;&gt;Kontroll!$X$3), SeotudHaigeIsikukood, "")</f>
        <v/>
      </c>
      <c r="Z150" s="3" t="str">
        <f>IF(AND($AJ150, AndmeteEsitajaNimi&lt;&gt;Kontroll!$Z$3), AndmeteEsitajaNimi, "")</f>
        <v/>
      </c>
      <c r="AA150" s="3" t="str">
        <f>IF(AND($AJ150, AndmeteEsitajaEpost&lt;&gt;Kontroll!$AA$3), AndmeteEsitajaEpost, "")</f>
        <v/>
      </c>
      <c r="AB150" s="3" t="str">
        <f>IF(AND($AJ150, AndmeteEsitajaTelefon&lt;&gt;Kontroll!$AB$3), AndmeteEsitajaTelefon, "")</f>
        <v/>
      </c>
      <c r="AC150" s="3" t="str">
        <f>IF(AND($AJ150, TerviseametiRegioon&lt;&gt;Kontroll!$AC$3), TerviseametiRegioon, "")</f>
        <v/>
      </c>
      <c r="AD150" s="3" t="str">
        <f>IF(AND($AJ150, TerviseametiInspektor&lt;&gt;Kontroll!$AD$3), TerviseametiInspektor, "")</f>
        <v/>
      </c>
      <c r="AE150" s="3" t="str">
        <f>IF(AND($AJ150, TerviseametiInspektoriIsikukood&lt;&gt;Kontroll!$AE$3), TerviseametiInspektoriIsikukood, "")</f>
        <v/>
      </c>
      <c r="AF150" s="3" t="str">
        <f>IF(AND($AJ150, TerviseametiInspektoriEpost&lt;&gt;Kontroll!$AF$3), TerviseametiInspektoriEpost, "")</f>
        <v/>
      </c>
      <c r="AI150" s="6" t="b">
        <f>IFERROR(SUMPRODUCT(--($B150:$X150&lt;&gt;""))&lt;&gt;SUMPRODUCT(--(Kontroll!$B$2:$X$2&lt;&gt;"")),TRUE)</f>
        <v>0</v>
      </c>
      <c r="AJ150" s="6" t="b">
        <f>IFERROR(SUMPRODUCT(--($C150:$N150&lt;&gt;""))&lt;&gt;SUMPRODUCT(--(Kontroll!$C$2:$N$2&lt;&gt;"")),TRUE)</f>
        <v>0</v>
      </c>
      <c r="AK150" s="6" t="b">
        <f t="shared" si="14"/>
        <v>0</v>
      </c>
      <c r="AL150" s="6" t="str">
        <f t="shared" si="15"/>
        <v/>
      </c>
      <c r="AM150" s="6" t="str">
        <f t="shared" si="16"/>
        <v/>
      </c>
      <c r="AN150" s="6" t="str">
        <f t="shared" si="17"/>
        <v/>
      </c>
    </row>
    <row r="151" spans="1:40" x14ac:dyDescent="0.35">
      <c r="A151" s="2" t="str">
        <f t="shared" si="13"/>
        <v/>
      </c>
      <c r="B151" s="29" t="str">
        <f>IF(AND($AJ151, AndmeteEsitamiseKP&lt;&gt;Kontroll!$B$3), AndmeteEsitamiseKP, "")</f>
        <v/>
      </c>
      <c r="O151" s="35" t="str">
        <f>IF(AND($AJ151, AsutuseNimi&lt;&gt;Kontroll!$O$3), AsutuseNimi, "")</f>
        <v/>
      </c>
      <c r="P151" s="35" t="str">
        <f>IF(AND($AJ151, AsutuseAadress&lt;&gt;Kontroll!$P$3), AsutuseAadress, "")</f>
        <v/>
      </c>
      <c r="Q151" s="36" t="str">
        <f>IF(AND($AJ151, AsutuseRyhm&lt;&gt;Kontroll!$Q$3), AsutuseRyhm, "")</f>
        <v/>
      </c>
      <c r="S151" s="38" t="str">
        <f>IF(AND($AJ151, IsolatsiooniAlgus&lt;&gt;Kontroll!$T$3), IsolatsiooniAlgus, "")</f>
        <v/>
      </c>
      <c r="T151" s="38" t="str">
        <f>IF(AND($AJ151, IsolatsiooniAlgus&lt;&gt;Kontroll!$T$3), IsolatsiooniAlgus, "")</f>
        <v/>
      </c>
      <c r="U151" s="39" t="str">
        <f>IF(AND($AJ151, IsolatsiooniLopp&lt;&gt;Kontroll!$U$3), IsolatsiooniLopp, "")</f>
        <v/>
      </c>
      <c r="V151" s="40" t="str">
        <f>IF(AND($AJ151, SeotudHaigeEesnimi&lt;&gt;Kontroll!$V$3), SeotudHaigeEesnimi, "")</f>
        <v/>
      </c>
      <c r="W151" s="36" t="str">
        <f>IF(AND($AJ151, SeotudHaigePerenimi&lt;&gt;Kontroll!$W$3), SeotudHaigePerenimi, "")</f>
        <v/>
      </c>
      <c r="X151" s="41" t="str">
        <f>IF(AND($AJ151, SeotudHaigeIsikukood&lt;&gt;Kontroll!$X$3), SeotudHaigeIsikukood, "")</f>
        <v/>
      </c>
      <c r="Z151" s="3" t="str">
        <f>IF(AND($AJ151, AndmeteEsitajaNimi&lt;&gt;Kontroll!$Z$3), AndmeteEsitajaNimi, "")</f>
        <v/>
      </c>
      <c r="AA151" s="3" t="str">
        <f>IF(AND($AJ151, AndmeteEsitajaEpost&lt;&gt;Kontroll!$AA$3), AndmeteEsitajaEpost, "")</f>
        <v/>
      </c>
      <c r="AB151" s="3" t="str">
        <f>IF(AND($AJ151, AndmeteEsitajaTelefon&lt;&gt;Kontroll!$AB$3), AndmeteEsitajaTelefon, "")</f>
        <v/>
      </c>
      <c r="AC151" s="3" t="str">
        <f>IF(AND($AJ151, TerviseametiRegioon&lt;&gt;Kontroll!$AC$3), TerviseametiRegioon, "")</f>
        <v/>
      </c>
      <c r="AD151" s="3" t="str">
        <f>IF(AND($AJ151, TerviseametiInspektor&lt;&gt;Kontroll!$AD$3), TerviseametiInspektor, "")</f>
        <v/>
      </c>
      <c r="AE151" s="3" t="str">
        <f>IF(AND($AJ151, TerviseametiInspektoriIsikukood&lt;&gt;Kontroll!$AE$3), TerviseametiInspektoriIsikukood, "")</f>
        <v/>
      </c>
      <c r="AF151" s="3" t="str">
        <f>IF(AND($AJ151, TerviseametiInspektoriEpost&lt;&gt;Kontroll!$AF$3), TerviseametiInspektoriEpost, "")</f>
        <v/>
      </c>
      <c r="AI151" s="6" t="b">
        <f>IFERROR(SUMPRODUCT(--($B151:$X151&lt;&gt;""))&lt;&gt;SUMPRODUCT(--(Kontroll!$B$2:$X$2&lt;&gt;"")),TRUE)</f>
        <v>0</v>
      </c>
      <c r="AJ151" s="6" t="b">
        <f>IFERROR(SUMPRODUCT(--($C151:$N151&lt;&gt;""))&lt;&gt;SUMPRODUCT(--(Kontroll!$C$2:$N$2&lt;&gt;"")),TRUE)</f>
        <v>0</v>
      </c>
      <c r="AK151" s="6" t="b">
        <f t="shared" si="14"/>
        <v>0</v>
      </c>
      <c r="AL151" s="6" t="str">
        <f t="shared" si="15"/>
        <v/>
      </c>
      <c r="AM151" s="6" t="str">
        <f t="shared" si="16"/>
        <v/>
      </c>
      <c r="AN151" s="6" t="str">
        <f t="shared" si="17"/>
        <v/>
      </c>
    </row>
  </sheetData>
  <sheetProtection sheet="1" objects="1" scenarios="1" selectLockedCells="1" selectUnlockedCells="1"/>
  <conditionalFormatting sqref="I1:I1048576 B1:D6 B9:D1048576 B7:C8 S2:U1048576 B3:B9">
    <cfRule type="expression" dxfId="72" priority="33">
      <formula>AND($AI1=TRUE, B1="")</formula>
    </cfRule>
  </conditionalFormatting>
  <conditionalFormatting sqref="J1:N1048576">
    <cfRule type="expression" dxfId="71" priority="23">
      <formula>AND($AK1=TRUE, J1="")</formula>
    </cfRule>
    <cfRule type="expression" dxfId="70" priority="31">
      <formula>$I1="Lähikontaktne"</formula>
    </cfRule>
  </conditionalFormatting>
  <conditionalFormatting sqref="M1:M1048576">
    <cfRule type="expression" dxfId="69" priority="21">
      <formula>AND($AK1=TRUE, M1="")</formula>
    </cfRule>
    <cfRule type="notContainsBlanks" dxfId="68" priority="30" stopIfTrue="1">
      <formula>LEN(TRIM(M1))&gt;0</formula>
    </cfRule>
  </conditionalFormatting>
  <conditionalFormatting sqref="V1:X1048576 E1:E6 E9:E1048576 O1:Q1048576">
    <cfRule type="expression" dxfId="67" priority="32">
      <formula>AND($AI1=TRUE, E1="")</formula>
    </cfRule>
  </conditionalFormatting>
  <conditionalFormatting sqref="F1:F6 F9:F1048576">
    <cfRule type="expression" dxfId="66" priority="29">
      <formula>AND($AI1=TRUE, $F1="", $M1="")</formula>
    </cfRule>
  </conditionalFormatting>
  <conditionalFormatting sqref="A1:A1048576">
    <cfRule type="cellIs" dxfId="65" priority="25" stopIfTrue="1" operator="equal">
      <formula>"Puudulik"</formula>
    </cfRule>
    <cfRule type="cellIs" dxfId="64" priority="26" stopIfTrue="1" operator="equal">
      <formula>$AM$1</formula>
    </cfRule>
    <cfRule type="cellIs" dxfId="63" priority="27" stopIfTrue="1" operator="equal">
      <formula>$AN$1</formula>
    </cfRule>
    <cfRule type="notContainsBlanks" dxfId="62" priority="28" stopIfTrue="1">
      <formula>LEN(TRIM(A1))&gt;0</formula>
    </cfRule>
  </conditionalFormatting>
  <conditionalFormatting sqref="L1:L1048576 X1:X1048576 E1:E6 E9:E1048576">
    <cfRule type="expression" dxfId="61" priority="24" stopIfTrue="1">
      <formula>AND(E1&lt;&gt;"",OR(NOT(ISNUMBER(E1)), E1 &gt; 63000000000, E1 &lt; 30000000000))</formula>
    </cfRule>
  </conditionalFormatting>
  <conditionalFormatting sqref="F1:F6 M1:M1048576 F9:F1048576">
    <cfRule type="expression" dxfId="60" priority="19" stopIfTrue="1">
      <formula>AND(F1&lt;&gt;"", OR(NOT(ISNUMBER(F1)), F1 &lt; 10000, F1 &gt; 99999999))</formula>
    </cfRule>
  </conditionalFormatting>
  <conditionalFormatting sqref="S2:U1048576 B1:B1048576">
    <cfRule type="expression" dxfId="59" priority="22">
      <formula>AND(B1&lt;&gt;"", OR(ISERROR(DATEVALUE(TEXT(B1,"dd.mm.yyyy"))), B1 &lt; TODAY()-15, B1 &gt; TODAY() + 16))</formula>
    </cfRule>
  </conditionalFormatting>
  <conditionalFormatting sqref="U2:U1048576">
    <cfRule type="expression" dxfId="58" priority="20">
      <formula>AND(T2&lt;&gt;"", U2&lt;&gt;"", U2&lt;=T2)</formula>
    </cfRule>
  </conditionalFormatting>
  <conditionalFormatting sqref="D8">
    <cfRule type="expression" dxfId="57" priority="13">
      <formula>AND($AI8=TRUE, D8="")</formula>
    </cfRule>
  </conditionalFormatting>
  <conditionalFormatting sqref="E8">
    <cfRule type="expression" dxfId="56" priority="12">
      <formula>AND($AI8=TRUE, E8="")</formula>
    </cfRule>
  </conditionalFormatting>
  <conditionalFormatting sqref="F8">
    <cfRule type="expression" dxfId="55" priority="11">
      <formula>AND($AI8=TRUE, $F8="", $M8="")</formula>
    </cfRule>
  </conditionalFormatting>
  <conditionalFormatting sqref="E8">
    <cfRule type="expression" dxfId="54" priority="10" stopIfTrue="1">
      <formula>AND(E8&lt;&gt;"",OR(NOT(ISNUMBER(E8)), E8 &gt; 63000000000, E8 &lt; 30000000000))</formula>
    </cfRule>
  </conditionalFormatting>
  <conditionalFormatting sqref="F8">
    <cfRule type="expression" dxfId="53" priority="9" stopIfTrue="1">
      <formula>AND(F8&lt;&gt;"", OR(NOT(ISNUMBER(F8)), F8 &lt; 10000, F8 &gt; 99999999))</formula>
    </cfRule>
  </conditionalFormatting>
  <conditionalFormatting sqref="D7">
    <cfRule type="expression" dxfId="52" priority="8">
      <formula>AND($AI7=TRUE, D7="")</formula>
    </cfRule>
  </conditionalFormatting>
  <conditionalFormatting sqref="E7">
    <cfRule type="expression" dxfId="51" priority="7">
      <formula>AND($AI7=TRUE, E7="")</formula>
    </cfRule>
  </conditionalFormatting>
  <conditionalFormatting sqref="F7">
    <cfRule type="expression" dxfId="50" priority="6">
      <formula>AND($AI7=TRUE, $F7="", $M7="")</formula>
    </cfRule>
  </conditionalFormatting>
  <conditionalFormatting sqref="E7">
    <cfRule type="expression" dxfId="49" priority="5" stopIfTrue="1">
      <formula>AND(E7&lt;&gt;"",OR(NOT(ISNUMBER(E7)), E7 &gt; 63000000000, E7 &lt; 30000000000))</formula>
    </cfRule>
  </conditionalFormatting>
  <conditionalFormatting sqref="F7">
    <cfRule type="expression" dxfId="48" priority="4" stopIfTrue="1">
      <formula>AND(F7&lt;&gt;"", OR(NOT(ISNUMBER(F7)), F7 &lt; 10000, F7 &gt; 99999999))</formula>
    </cfRule>
  </conditionalFormatting>
  <conditionalFormatting sqref="S1:U1">
    <cfRule type="expression" dxfId="47" priority="3">
      <formula>AND($AI1=TRUE, S1="")</formula>
    </cfRule>
  </conditionalFormatting>
  <conditionalFormatting sqref="S1:U1">
    <cfRule type="expression" dxfId="46" priority="2">
      <formula>AND(S1&lt;&gt;"", OR(ISERROR(DATEVALUE(TEXT(S1,"dd.mm.yyyy"))), S1 &lt; TODAY()-15, S1 &gt; TODAY() + 16))</formula>
    </cfRule>
  </conditionalFormatting>
  <conditionalFormatting sqref="U1">
    <cfRule type="expression" dxfId="45" priority="1">
      <formula>AND(T1&lt;&gt;"", U1&lt;&gt;"", U1&lt;=T1)</formula>
    </cfRule>
  </conditionalFormatting>
  <dataValidations count="3">
    <dataValidation type="date" errorStyle="information" allowBlank="1" showInputMessage="1" showErrorMessage="1" errorTitle="Sisestatud kuupäev on vigane!" error="_x000a_Palun sisestada kuupäev formaadis:_x000a_PP.KK.AAAA_x000a_nt._x000a_29.09.2020_x000a__x000a_Kontrolli, kas väärtused on õiged!_x000a__x000a_Kui esitad mineviku andmeid, ignoreeri veateadet._x000a_" sqref="S1:U1048576 B1:B1048576">
      <formula1>TODAY()-15</formula1>
      <formula2>TODAY()+16</formula2>
    </dataValidation>
    <dataValidation type="whole" errorStyle="information" allowBlank="1" showErrorMessage="1" errorTitle="Vigane telefoninumber!" error="_x000a_Palun sisestada võimalusel Eesti mobiiltelefoni number ilma riigikoodita!_x000a__x000a_Juhul, kui tegemist on välisriigi numbriga, siis numbri ees peab olema riigikood (ilma + märgita). Sellisel juhul võite seda veateadet ignoreerida._x000a_" sqref="M1:M1048576 F1:F1048576">
      <formula1>10000</formula1>
      <formula2>99999999</formula2>
    </dataValidation>
    <dataValidation type="whole" errorStyle="information" allowBlank="1" showErrorMessage="1" errorTitle="Sisestatud vigane isikukood!" error="_x000a_Palun sisestada korrektne Eesti isikukood või jätta andmeväli tühjaks._x000a__x000a_Juhul, kui tegemist on välisriigi kodanikuga, siis ignoreeri seda teadet." sqref="X1:X1048576 L1:L1048576 E1:E1048576">
      <formula1>30000000000</formula1>
      <formula2>63000000000</formula2>
    </dataValidation>
  </dataValidations>
  <hyperlinks>
    <hyperlink ref="G4"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Vigane väärtus" error="_x000a_Vali, kas kontaktisiku puhul on tegemist:_x000a__x000a_Lähikontaktne - st. tema ise, sel juhul kontaktisiku andmeid ei tule täita._x000a__x000a_Lapsevanem - lähikontaktne on laps, kontaktisik on vanem._x000a__x000a_Eestkostja - lähikontaktne on hoolealune_x000a_">
          <x14:formula1>
            <xm:f>Validation!$A$2:$A$4</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6"/>
  <sheetViews>
    <sheetView showGridLines="0" workbookViewId="0">
      <selection activeCell="C3" sqref="C3:C6"/>
    </sheetView>
  </sheetViews>
  <sheetFormatPr defaultRowHeight="14.5" x14ac:dyDescent="0.35"/>
  <cols>
    <col min="1" max="1" width="16.90625" customWidth="1"/>
    <col min="3" max="3" width="14.08984375" bestFit="1" customWidth="1"/>
  </cols>
  <sheetData>
    <row r="1" spans="1:3" x14ac:dyDescent="0.35">
      <c r="A1" t="s">
        <v>2</v>
      </c>
      <c r="C1" t="s">
        <v>122</v>
      </c>
    </row>
    <row r="2" spans="1:3" x14ac:dyDescent="0.35">
      <c r="A2" t="s">
        <v>3</v>
      </c>
    </row>
    <row r="3" spans="1:3" x14ac:dyDescent="0.35">
      <c r="A3" t="s">
        <v>4</v>
      </c>
      <c r="C3" t="s">
        <v>123</v>
      </c>
    </row>
    <row r="4" spans="1:3" x14ac:dyDescent="0.35">
      <c r="A4" t="s">
        <v>55</v>
      </c>
      <c r="C4" t="s">
        <v>124</v>
      </c>
    </row>
    <row r="5" spans="1:3" x14ac:dyDescent="0.35">
      <c r="C5" t="s">
        <v>125</v>
      </c>
    </row>
    <row r="6" spans="1:3" x14ac:dyDescent="0.35">
      <c r="C6" t="s">
        <v>126</v>
      </c>
    </row>
  </sheetData>
  <sheetProtection sheet="1" objects="1" scenarios="1" selectLockedCells="1" selectUnlockedCells="1"/>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19"/>
  <sheetViews>
    <sheetView showGridLines="0" workbookViewId="0">
      <selection activeCell="F33" sqref="F33"/>
    </sheetView>
  </sheetViews>
  <sheetFormatPr defaultRowHeight="14.5" x14ac:dyDescent="0.35"/>
  <cols>
    <col min="1" max="1" width="13.1796875" bestFit="1" customWidth="1"/>
    <col min="3" max="3" width="14.6328125" bestFit="1" customWidth="1"/>
    <col min="4" max="4" width="9.08984375" customWidth="1"/>
    <col min="5" max="5" width="28.81640625" bestFit="1" customWidth="1"/>
    <col min="6" max="6" width="28.08984375" bestFit="1" customWidth="1"/>
  </cols>
  <sheetData>
    <row r="1" spans="1:6" x14ac:dyDescent="0.35">
      <c r="A1" t="s">
        <v>238</v>
      </c>
      <c r="B1" t="s">
        <v>239</v>
      </c>
      <c r="C1" t="s">
        <v>62</v>
      </c>
      <c r="D1" t="s">
        <v>65</v>
      </c>
      <c r="E1" t="s">
        <v>66</v>
      </c>
      <c r="F1" t="s">
        <v>258</v>
      </c>
    </row>
    <row r="2" spans="1:6" x14ac:dyDescent="0.35">
      <c r="A2" t="s">
        <v>123</v>
      </c>
      <c r="B2">
        <v>1</v>
      </c>
      <c r="C2" t="s">
        <v>254</v>
      </c>
      <c r="D2">
        <v>7943715</v>
      </c>
      <c r="E2" t="s">
        <v>255</v>
      </c>
      <c r="F2" t="str">
        <f>Kontaktid[[#This Row],[Regioon]]&amp;Kontaktid[[#This Row],[Jrk]]</f>
        <v>Põhja Regioon1</v>
      </c>
    </row>
    <row r="3" spans="1:6" x14ac:dyDescent="0.35">
      <c r="A3" t="s">
        <v>123</v>
      </c>
      <c r="B3">
        <v>2</v>
      </c>
      <c r="C3" t="s">
        <v>256</v>
      </c>
      <c r="D3">
        <v>7943717</v>
      </c>
      <c r="E3" t="s">
        <v>257</v>
      </c>
      <c r="F3" t="str">
        <f>Kontaktid[[#This Row],[Regioon]]&amp;Kontaktid[[#This Row],[Jrk]]</f>
        <v>Põhja Regioon2</v>
      </c>
    </row>
    <row r="4" spans="1:6" x14ac:dyDescent="0.35">
      <c r="A4" t="s">
        <v>123</v>
      </c>
      <c r="B4">
        <v>3</v>
      </c>
      <c r="C4" t="s">
        <v>242</v>
      </c>
      <c r="D4">
        <v>7943500</v>
      </c>
      <c r="E4" t="s">
        <v>245</v>
      </c>
      <c r="F4" t="str">
        <f>Kontaktid[[#This Row],[Regioon]]&amp;Kontaktid[[#This Row],[Jrk]]</f>
        <v>Põhja Regioon3</v>
      </c>
    </row>
    <row r="5" spans="1:6" x14ac:dyDescent="0.35">
      <c r="A5" t="s">
        <v>123</v>
      </c>
      <c r="B5">
        <v>4</v>
      </c>
      <c r="C5" t="s">
        <v>259</v>
      </c>
      <c r="D5" t="s">
        <v>259</v>
      </c>
      <c r="E5" t="s">
        <v>259</v>
      </c>
      <c r="F5" t="str">
        <f>Kontaktid[[#This Row],[Regioon]]&amp;Kontaktid[[#This Row],[Jrk]]</f>
        <v>Põhja Regioon4</v>
      </c>
    </row>
    <row r="6" spans="1:6" x14ac:dyDescent="0.35">
      <c r="A6" t="s">
        <v>126</v>
      </c>
      <c r="B6">
        <v>1</v>
      </c>
      <c r="C6" t="s">
        <v>240</v>
      </c>
      <c r="D6">
        <v>58132071</v>
      </c>
      <c r="E6" t="s">
        <v>243</v>
      </c>
      <c r="F6" t="str">
        <f>Kontaktid[[#This Row],[Regioon]]&amp;Kontaktid[[#This Row],[Jrk]]</f>
        <v>Lääne Regioon1</v>
      </c>
    </row>
    <row r="7" spans="1:6" x14ac:dyDescent="0.35">
      <c r="A7" t="s">
        <v>126</v>
      </c>
      <c r="B7">
        <v>2</v>
      </c>
      <c r="C7" t="s">
        <v>241</v>
      </c>
      <c r="D7">
        <v>58346414</v>
      </c>
      <c r="E7" t="s">
        <v>244</v>
      </c>
      <c r="F7" t="str">
        <f>Kontaktid[[#This Row],[Regioon]]&amp;Kontaktid[[#This Row],[Jrk]]</f>
        <v>Lääne Regioon2</v>
      </c>
    </row>
    <row r="8" spans="1:6" x14ac:dyDescent="0.35">
      <c r="A8" t="s">
        <v>126</v>
      </c>
      <c r="B8">
        <v>3</v>
      </c>
      <c r="C8" t="s">
        <v>242</v>
      </c>
      <c r="D8">
        <v>7943500</v>
      </c>
      <c r="E8" t="s">
        <v>245</v>
      </c>
      <c r="F8" t="str">
        <f>Kontaktid[[#This Row],[Regioon]]&amp;Kontaktid[[#This Row],[Jrk]]</f>
        <v>Lääne Regioon3</v>
      </c>
    </row>
    <row r="9" spans="1:6" x14ac:dyDescent="0.35">
      <c r="A9" t="s">
        <v>126</v>
      </c>
      <c r="B9">
        <v>4</v>
      </c>
      <c r="C9" t="s">
        <v>259</v>
      </c>
      <c r="D9" t="s">
        <v>259</v>
      </c>
      <c r="E9" t="s">
        <v>259</v>
      </c>
      <c r="F9" t="str">
        <f>Kontaktid[[#This Row],[Regioon]]&amp;Kontaktid[[#This Row],[Jrk]]</f>
        <v>Lääne Regioon4</v>
      </c>
    </row>
    <row r="10" spans="1:6" x14ac:dyDescent="0.35">
      <c r="A10" t="s">
        <v>124</v>
      </c>
      <c r="B10">
        <v>1</v>
      </c>
      <c r="C10" t="s">
        <v>250</v>
      </c>
      <c r="D10">
        <v>55565309</v>
      </c>
      <c r="E10" t="s">
        <v>251</v>
      </c>
      <c r="F10" t="str">
        <f>Kontaktid[[#This Row],[Regioon]]&amp;Kontaktid[[#This Row],[Jrk]]</f>
        <v>Lõuna Regioon1</v>
      </c>
    </row>
    <row r="11" spans="1:6" x14ac:dyDescent="0.35">
      <c r="A11" t="s">
        <v>124</v>
      </c>
      <c r="B11">
        <v>2</v>
      </c>
      <c r="C11" t="s">
        <v>252</v>
      </c>
      <c r="D11">
        <v>58251707</v>
      </c>
      <c r="E11" t="s">
        <v>253</v>
      </c>
      <c r="F11" t="str">
        <f>Kontaktid[[#This Row],[Regioon]]&amp;Kontaktid[[#This Row],[Jrk]]</f>
        <v>Lõuna Regioon2</v>
      </c>
    </row>
    <row r="12" spans="1:6" x14ac:dyDescent="0.35">
      <c r="A12" t="s">
        <v>124</v>
      </c>
      <c r="B12">
        <v>3</v>
      </c>
      <c r="C12" t="s">
        <v>242</v>
      </c>
      <c r="D12">
        <v>7943500</v>
      </c>
      <c r="E12" t="s">
        <v>245</v>
      </c>
      <c r="F12" t="str">
        <f>Kontaktid[[#This Row],[Regioon]]&amp;Kontaktid[[#This Row],[Jrk]]</f>
        <v>Lõuna Regioon3</v>
      </c>
    </row>
    <row r="13" spans="1:6" x14ac:dyDescent="0.35">
      <c r="A13" t="s">
        <v>124</v>
      </c>
      <c r="B13">
        <v>4</v>
      </c>
      <c r="C13" t="s">
        <v>259</v>
      </c>
      <c r="D13" t="s">
        <v>259</v>
      </c>
      <c r="E13" t="s">
        <v>259</v>
      </c>
      <c r="F13" t="str">
        <f>Kontaktid[[#This Row],[Regioon]]&amp;Kontaktid[[#This Row],[Jrk]]</f>
        <v>Lõuna Regioon4</v>
      </c>
    </row>
    <row r="14" spans="1:6" x14ac:dyDescent="0.35">
      <c r="A14" t="s">
        <v>125</v>
      </c>
      <c r="B14">
        <v>1</v>
      </c>
      <c r="C14" t="s">
        <v>246</v>
      </c>
      <c r="D14">
        <v>56208485</v>
      </c>
      <c r="E14" t="s">
        <v>247</v>
      </c>
      <c r="F14" t="str">
        <f>Kontaktid[[#This Row],[Regioon]]&amp;Kontaktid[[#This Row],[Jrk]]</f>
        <v>Ida Regioon1</v>
      </c>
    </row>
    <row r="15" spans="1:6" x14ac:dyDescent="0.35">
      <c r="A15" t="s">
        <v>125</v>
      </c>
      <c r="B15">
        <v>2</v>
      </c>
      <c r="C15" t="s">
        <v>248</v>
      </c>
      <c r="D15">
        <v>59821740</v>
      </c>
      <c r="E15" t="s">
        <v>249</v>
      </c>
      <c r="F15" t="str">
        <f>Kontaktid[[#This Row],[Regioon]]&amp;Kontaktid[[#This Row],[Jrk]]</f>
        <v>Ida Regioon2</v>
      </c>
    </row>
    <row r="16" spans="1:6" x14ac:dyDescent="0.35">
      <c r="A16" t="s">
        <v>125</v>
      </c>
      <c r="B16">
        <v>3</v>
      </c>
      <c r="C16" t="s">
        <v>242</v>
      </c>
      <c r="D16">
        <v>7943500</v>
      </c>
      <c r="E16" t="s">
        <v>245</v>
      </c>
      <c r="F16" t="str">
        <f>Kontaktid[[#This Row],[Regioon]]&amp;Kontaktid[[#This Row],[Jrk]]</f>
        <v>Ida Regioon3</v>
      </c>
    </row>
    <row r="17" spans="1:6" x14ac:dyDescent="0.35">
      <c r="A17" t="s">
        <v>125</v>
      </c>
      <c r="B17">
        <v>4</v>
      </c>
      <c r="C17" t="s">
        <v>259</v>
      </c>
      <c r="D17" t="s">
        <v>259</v>
      </c>
      <c r="E17" t="s">
        <v>259</v>
      </c>
      <c r="F17" t="str">
        <f>Kontaktid[[#This Row],[Regioon]]&amp;Kontaktid[[#This Row],[Jrk]]</f>
        <v>Ida Regioon4</v>
      </c>
    </row>
    <row r="18" spans="1:6" x14ac:dyDescent="0.35">
      <c r="A18" t="s">
        <v>176</v>
      </c>
      <c r="B18">
        <v>1</v>
      </c>
      <c r="C18" t="s">
        <v>242</v>
      </c>
      <c r="D18">
        <v>7943500</v>
      </c>
      <c r="E18" t="s">
        <v>245</v>
      </c>
      <c r="F18" s="177" t="str">
        <f>Kontaktid[[#This Row],[Regioon]]&amp;Kontaktid[[#This Row],[Jrk]]</f>
        <v>(vali paremalt noolega valikust)1</v>
      </c>
    </row>
    <row r="19" spans="1:6" x14ac:dyDescent="0.35">
      <c r="B19">
        <v>1</v>
      </c>
      <c r="C19" t="s">
        <v>242</v>
      </c>
      <c r="D19">
        <v>7943500</v>
      </c>
      <c r="E19" t="s">
        <v>245</v>
      </c>
      <c r="F19" s="177" t="str">
        <f>Kontaktid[[#This Row],[Regioon]]&amp;Kontaktid[[#This Row],[Jrk]]</f>
        <v>1</v>
      </c>
    </row>
  </sheetData>
  <sheetProtection sheet="1" objects="1" scenarios="1" selectLockedCells="1" selectUnlockedCell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N4"/>
  <sheetViews>
    <sheetView showGridLines="0" workbookViewId="0">
      <pane xSplit="4" ySplit="1" topLeftCell="Z2" activePane="bottomRight" state="frozen"/>
      <selection pane="topRight" activeCell="E1" sqref="E1"/>
      <selection pane="bottomLeft" activeCell="A2" sqref="A2"/>
      <selection pane="bottomRight" activeCell="U5" sqref="U5"/>
    </sheetView>
  </sheetViews>
  <sheetFormatPr defaultRowHeight="14.5" x14ac:dyDescent="0.35"/>
  <cols>
    <col min="1" max="1" width="16.90625" style="2" customWidth="1"/>
    <col min="2" max="2" width="12.90625" style="29" bestFit="1" customWidth="1"/>
    <col min="3" max="3" width="21.54296875" style="30" customWidth="1"/>
    <col min="4" max="4" width="21.54296875" style="31" customWidth="1"/>
    <col min="5" max="5" width="15.36328125" style="32" customWidth="1"/>
    <col min="6" max="6" width="19.6328125" style="33" customWidth="1"/>
    <col min="7" max="7" width="24.36328125" style="34" customWidth="1"/>
    <col min="8" max="8" width="24.36328125" style="110" customWidth="1"/>
    <col min="9" max="9" width="18" style="30" customWidth="1"/>
    <col min="10" max="11" width="19.90625" style="31" customWidth="1"/>
    <col min="12" max="12" width="15.36328125" style="33" customWidth="1"/>
    <col min="13" max="13" width="20.6328125" style="33" customWidth="1"/>
    <col min="14" max="14" width="24.36328125" style="34" customWidth="1"/>
    <col min="15" max="16" width="30.90625" style="43" customWidth="1"/>
    <col min="17" max="17" width="30.90625" style="31" customWidth="1"/>
    <col min="18" max="18" width="24.36328125" style="37" bestFit="1" customWidth="1"/>
    <col min="19" max="20" width="22.08984375" style="38" bestFit="1" customWidth="1"/>
    <col min="21" max="21" width="16" style="39" customWidth="1"/>
    <col min="22" max="22" width="19.90625" style="42" customWidth="1"/>
    <col min="23" max="23" width="19.90625" style="31" customWidth="1"/>
    <col min="24" max="24" width="15.36328125" style="41" customWidth="1"/>
    <col min="26" max="28" width="9.6328125" style="3" bestFit="1" customWidth="1"/>
    <col min="29" max="29" width="8.453125" style="3" bestFit="1" customWidth="1"/>
    <col min="30" max="30" width="21.90625" style="3" bestFit="1" customWidth="1"/>
    <col min="31" max="31" width="9.54296875" style="3" bestFit="1" customWidth="1"/>
    <col min="32" max="32" width="38.08984375" style="3" bestFit="1" customWidth="1"/>
    <col min="35" max="39" width="8.90625" style="6"/>
  </cols>
  <sheetData>
    <row r="1" spans="1:40" s="1" customFormat="1" ht="62" x14ac:dyDescent="0.35">
      <c r="A1" s="2" t="s">
        <v>23</v>
      </c>
      <c r="B1" s="44" t="s">
        <v>25</v>
      </c>
      <c r="C1" s="45" t="s">
        <v>10</v>
      </c>
      <c r="D1" s="46" t="s">
        <v>11</v>
      </c>
      <c r="E1" s="47" t="s">
        <v>12</v>
      </c>
      <c r="F1" s="48" t="s">
        <v>13</v>
      </c>
      <c r="G1" s="49" t="s">
        <v>14</v>
      </c>
      <c r="H1" s="112" t="s">
        <v>131</v>
      </c>
      <c r="I1" s="45" t="s">
        <v>9</v>
      </c>
      <c r="J1" s="50" t="s">
        <v>56</v>
      </c>
      <c r="K1" s="50" t="s">
        <v>57</v>
      </c>
      <c r="L1" s="51" t="s">
        <v>52</v>
      </c>
      <c r="M1" s="51" t="s">
        <v>58</v>
      </c>
      <c r="N1" s="49" t="s">
        <v>59</v>
      </c>
      <c r="O1" s="52" t="s">
        <v>15</v>
      </c>
      <c r="P1" s="52" t="s">
        <v>68</v>
      </c>
      <c r="Q1" s="53" t="s">
        <v>16</v>
      </c>
      <c r="R1" s="54" t="s">
        <v>17</v>
      </c>
      <c r="S1" s="132" t="s">
        <v>172</v>
      </c>
      <c r="T1" s="55" t="s">
        <v>175</v>
      </c>
      <c r="U1" s="56" t="s">
        <v>18</v>
      </c>
      <c r="V1" s="57" t="s">
        <v>19</v>
      </c>
      <c r="W1" s="53" t="s">
        <v>20</v>
      </c>
      <c r="X1" s="58" t="s">
        <v>51</v>
      </c>
      <c r="Y1" s="2"/>
      <c r="Z1" s="75" t="s">
        <v>70</v>
      </c>
      <c r="AA1" s="75" t="s">
        <v>71</v>
      </c>
      <c r="AB1" s="75" t="s">
        <v>72</v>
      </c>
      <c r="AC1" s="75" t="s">
        <v>127</v>
      </c>
      <c r="AD1" s="75" t="s">
        <v>69</v>
      </c>
      <c r="AE1" s="75" t="s">
        <v>76</v>
      </c>
      <c r="AF1" s="75" t="s">
        <v>77</v>
      </c>
      <c r="AG1" s="18"/>
      <c r="AH1" s="18"/>
      <c r="AI1" s="4" t="s">
        <v>7</v>
      </c>
      <c r="AJ1" s="4" t="s">
        <v>8</v>
      </c>
      <c r="AK1" s="5" t="s">
        <v>21</v>
      </c>
      <c r="AL1" s="5" t="s">
        <v>24</v>
      </c>
      <c r="AM1" s="5" t="s">
        <v>22</v>
      </c>
    </row>
    <row r="2" spans="1:40" x14ac:dyDescent="0.35">
      <c r="A2" s="2" t="str">
        <f>IF(AI2,IF(AK2&lt;&gt;"", AK2, IF(AM2, AM$1, IF(AL2, AL$1, "Puudulik"))),"")</f>
        <v/>
      </c>
      <c r="O2" s="35"/>
      <c r="P2" s="35"/>
      <c r="Q2" s="36"/>
      <c r="V2" s="40"/>
      <c r="W2" s="36"/>
      <c r="Z2" s="3" t="str">
        <f>IF(AI2,AndmeteEsitajaNimi,"")</f>
        <v/>
      </c>
      <c r="AA2" s="3" t="str">
        <f>IF(AI2,AndmeteEsitajaEpost,"")</f>
        <v/>
      </c>
      <c r="AB2" s="3" t="str">
        <f>IF(AI2,AndmeteEsitajaTelefon,"")</f>
        <v/>
      </c>
      <c r="AC2" s="3" t="str">
        <f>IF(AI2,TerviseametiRegioon,"")</f>
        <v/>
      </c>
      <c r="AD2" s="3" t="str">
        <f>IF(AI2,TerviseametiInspektor,"")</f>
        <v/>
      </c>
      <c r="AE2" s="3" t="str">
        <f>IF(AI2,TerviseametiInspektoriIsikukood,"")</f>
        <v/>
      </c>
      <c r="AF2" s="3" t="str">
        <f>IF(AI2,TerviseametiInspektoriEpost,"")</f>
        <v/>
      </c>
      <c r="AI2" s="6" t="b">
        <f>IFERROR(SUMPRODUCT(--($B2:$X2&lt;&gt;""))&lt;&gt;0,TRUE)</f>
        <v>0</v>
      </c>
      <c r="AJ2" s="6" t="b">
        <f>IFERROR(OR(SUMPRODUCT(--($J2:$N2&lt;&gt;""))&lt;&gt;0,AND($I2&lt;&gt;"Lähikontaktne",$I2&lt;&gt;"")),FALSE)</f>
        <v>0</v>
      </c>
      <c r="AK2" s="6" t="str">
        <f>IFERROR(IF(AND(T2&lt;&gt;"",U2&lt;&gt;"",U2&lt;=T2),"Isolatsiooni kp viga",""),"Isolatsiooni kp viga")</f>
        <v/>
      </c>
      <c r="AL2" s="6" t="b">
        <f>IFERROR(AND(B2&lt;&gt;"", C2&lt;&gt;"", D2&lt;&gt;"", OR(F2&lt;&gt;"", M2&lt;&gt;""), I2&lt;&gt;"", T2&lt;&gt;"", U2&lt;&gt;""),FALSE)</f>
        <v>0</v>
      </c>
      <c r="AM2" s="6" t="b">
        <f>IFERROR(AND(AL2, E2&lt;&gt;"", O2&lt;&gt;"", V2&lt;&gt;"", W2&lt;&gt;"", X2&lt;&gt;""),FALSE)</f>
        <v>0</v>
      </c>
      <c r="AN2" s="1"/>
    </row>
    <row r="3" spans="1:40" x14ac:dyDescent="0.35">
      <c r="B3" s="29" t="s">
        <v>54</v>
      </c>
      <c r="O3" s="35" t="s">
        <v>48</v>
      </c>
      <c r="P3" s="35" t="s">
        <v>49</v>
      </c>
      <c r="Q3" s="36" t="s">
        <v>50</v>
      </c>
      <c r="S3" s="38" t="s">
        <v>177</v>
      </c>
      <c r="T3" s="38" t="s">
        <v>178</v>
      </c>
      <c r="U3" s="39" t="s">
        <v>260</v>
      </c>
      <c r="V3" s="40" t="s">
        <v>1</v>
      </c>
      <c r="W3" s="36" t="s">
        <v>53</v>
      </c>
      <c r="X3" s="41" t="s">
        <v>139</v>
      </c>
      <c r="Z3" s="3" t="s">
        <v>47</v>
      </c>
      <c r="AA3" s="3" t="s">
        <v>47</v>
      </c>
      <c r="AB3" s="3" t="s">
        <v>47</v>
      </c>
      <c r="AC3" s="3" t="s">
        <v>176</v>
      </c>
      <c r="AD3" s="3" t="s">
        <v>69</v>
      </c>
      <c r="AE3" s="3" t="s">
        <v>0</v>
      </c>
      <c r="AF3" s="3" t="s">
        <v>138</v>
      </c>
    </row>
    <row r="4" spans="1:40" x14ac:dyDescent="0.35">
      <c r="B4" s="29" t="str">
        <f>AndmeteEsitamiseKP</f>
        <v>PP.KK.AAAA</v>
      </c>
      <c r="O4" s="35" t="str">
        <f>AsutuseNimi</f>
        <v>Ettevõtte / kooli / asutuse nimi</v>
      </c>
      <c r="P4" s="35" t="str">
        <f>AsutuseAadress</f>
        <v>Ettevõtte / kooli / asutuse aadress</v>
      </c>
      <c r="Q4" s="36" t="str">
        <f>AsutuseRyhm</f>
        <v>Ettevõtte meeskond / Rühm / Klass</v>
      </c>
      <c r="S4" s="38" t="str">
        <f>KokkupuuteKp</f>
        <v>Kokkupuute kuupäev (PP.KK.AAAA)</v>
      </c>
      <c r="T4" s="38" t="str">
        <f>IsolatsiooniAlgus</f>
        <v>(arvutatakse automaatselt, kokkupuude +1p)</v>
      </c>
      <c r="U4" s="39" t="str">
        <f>IsolatsiooniLopp</f>
        <v>(arvutatakse automaatselt, kokkupuude +10p)</v>
      </c>
      <c r="V4" s="40" t="str">
        <f>SeotudHaigeEesnimi</f>
        <v>Seotud haige eesnimi</v>
      </c>
      <c r="W4" s="36" t="str">
        <f>SeotudHaigePerenimi</f>
        <v>Seotud haige perenimi</v>
      </c>
      <c r="X4" s="41" t="str">
        <f>SeotudHaigeIsikukood</f>
        <v>Seotud haige isikukood</v>
      </c>
      <c r="Z4" s="3" t="str">
        <f>AndmeteEsitajaNimi</f>
        <v>valikuline</v>
      </c>
      <c r="AA4" s="3" t="str">
        <f>AndmeteEsitajaEpost</f>
        <v>valikuline</v>
      </c>
      <c r="AB4" s="3" t="str">
        <f>AndmeteEsitajaTelefon</f>
        <v>valikuline</v>
      </c>
      <c r="AC4" s="3" t="str">
        <f>TerviseametiRegioon</f>
        <v>(vali paremalt noolega valikust)</v>
      </c>
      <c r="AD4" s="3" t="str">
        <f>TerviseametiInspektor</f>
        <v>Terviseameti Inspektor</v>
      </c>
      <c r="AE4" s="3" t="str">
        <f>TerviseametiInspektoriIsikukood</f>
        <v>Isikukood</v>
      </c>
      <c r="AF4" s="3" t="str">
        <f>TerviseametiInspektoriEpost</f>
        <v xml:space="preserve"> eesnimi.perekonnanimi@terviseamet.ee</v>
      </c>
    </row>
  </sheetData>
  <sheetProtection sheet="1" objects="1" scenarios="1" selectLockedCells="1" selectUnlockedCells="1"/>
  <conditionalFormatting sqref="I1:I3 I5:I1048576 B1:D1048576 S1:U2">
    <cfRule type="expression" dxfId="43" priority="35">
      <formula>AND($AI1=TRUE, B1="")</formula>
    </cfRule>
  </conditionalFormatting>
  <conditionalFormatting sqref="J1:N3 J5:N1048576">
    <cfRule type="expression" dxfId="42" priority="25">
      <formula>AND($AJ1=TRUE, J1="")</formula>
    </cfRule>
    <cfRule type="expression" dxfId="41" priority="33">
      <formula>$I1="Lähikontaktne"</formula>
    </cfRule>
  </conditionalFormatting>
  <conditionalFormatting sqref="M1:M3 M5:M1048576">
    <cfRule type="expression" dxfId="40" priority="23">
      <formula>AND($AJ1=TRUE, M1="")</formula>
    </cfRule>
    <cfRule type="notContainsBlanks" dxfId="39" priority="32" stopIfTrue="1">
      <formula>LEN(TRIM(M1))&gt;0</formula>
    </cfRule>
  </conditionalFormatting>
  <conditionalFormatting sqref="V1:X2 E1:E3 E5:E1048576 O1:Q4">
    <cfRule type="expression" dxfId="38" priority="34">
      <formula>AND($AI1=TRUE, E1="")</formula>
    </cfRule>
  </conditionalFormatting>
  <conditionalFormatting sqref="F1:F3 F5:F1048576">
    <cfRule type="expression" dxfId="37" priority="31">
      <formula>AND($AI1=TRUE, $F1="", $M1="")</formula>
    </cfRule>
  </conditionalFormatting>
  <conditionalFormatting sqref="A1:A1048576">
    <cfRule type="cellIs" dxfId="36" priority="27" stopIfTrue="1" operator="equal">
      <formula>"Puudulik"</formula>
    </cfRule>
    <cfRule type="cellIs" dxfId="35" priority="28" stopIfTrue="1" operator="equal">
      <formula>$AL$1</formula>
    </cfRule>
    <cfRule type="cellIs" dxfId="34" priority="29" stopIfTrue="1" operator="equal">
      <formula>$AM$1</formula>
    </cfRule>
    <cfRule type="notContainsBlanks" dxfId="33" priority="30" stopIfTrue="1">
      <formula>LEN(TRIM(A1))&gt;0</formula>
    </cfRule>
  </conditionalFormatting>
  <conditionalFormatting sqref="E1:E3 L1:L3 X1:X2 L5:L1048576 E5:E1048576">
    <cfRule type="expression" dxfId="32" priority="26" stopIfTrue="1">
      <formula>AND(E1&lt;&gt;"",OR(NOT(ISNUMBER(E1)), E1 &gt; 63000000000, E1 &lt; 30000000000))</formula>
    </cfRule>
  </conditionalFormatting>
  <conditionalFormatting sqref="F1:F3 M1:M3 M5:M1048576 F5:F1048576">
    <cfRule type="expression" dxfId="31" priority="21" stopIfTrue="1">
      <formula>AND(F1&lt;&gt;"", OR(NOT(ISNUMBER(F1)), F1 &lt; 10000, F1 &gt; 99999999))</formula>
    </cfRule>
  </conditionalFormatting>
  <conditionalFormatting sqref="B1:B3 B5:B1048576 S1:U2">
    <cfRule type="expression" dxfId="30" priority="24">
      <formula>AND(B1&lt;&gt;"", OR(ISERROR(DATEVALUE(TEXT(B1,"dd.mm.yyyy"))), B1 &lt; TODAY()-15, B1 &gt; TODAY() + 16))</formula>
    </cfRule>
  </conditionalFormatting>
  <conditionalFormatting sqref="U1:U2">
    <cfRule type="expression" dxfId="29" priority="22">
      <formula>AND(T1&lt;&gt;"", U1&lt;&gt;"", U1&lt;=T1)</formula>
    </cfRule>
  </conditionalFormatting>
  <conditionalFormatting sqref="S3:U3">
    <cfRule type="expression" dxfId="28" priority="20">
      <formula>AND($AI3=TRUE, S3="")</formula>
    </cfRule>
  </conditionalFormatting>
  <conditionalFormatting sqref="V3:X3">
    <cfRule type="expression" dxfId="27" priority="19">
      <formula>AND($AI3=TRUE, V3="")</formula>
    </cfRule>
  </conditionalFormatting>
  <conditionalFormatting sqref="X3">
    <cfRule type="expression" dxfId="26" priority="18" stopIfTrue="1">
      <formula>AND(X3&lt;&gt;"",OR(NOT(ISNUMBER(X3)), X3 &gt; 63000000000, X3 &lt; 30000000000))</formula>
    </cfRule>
  </conditionalFormatting>
  <conditionalFormatting sqref="S3:U3">
    <cfRule type="expression" dxfId="25" priority="17">
      <formula>AND(S3&lt;&gt;"", OR(ISERROR(DATEVALUE(TEXT(S3,"dd.mm.yyyy"))), S3 &lt; TODAY()-15, S3 &gt; TODAY() + 16))</formula>
    </cfRule>
  </conditionalFormatting>
  <conditionalFormatting sqref="U3">
    <cfRule type="expression" dxfId="24" priority="16">
      <formula>AND(T3&lt;&gt;"", U3&lt;&gt;"", U3&lt;=T3)</formula>
    </cfRule>
  </conditionalFormatting>
  <conditionalFormatting sqref="I4">
    <cfRule type="expression" dxfId="23" priority="15">
      <formula>AND($AI4=TRUE, I4="")</formula>
    </cfRule>
  </conditionalFormatting>
  <conditionalFormatting sqref="J4:N4">
    <cfRule type="expression" dxfId="22" priority="9">
      <formula>AND($AJ4=TRUE, J4="")</formula>
    </cfRule>
    <cfRule type="expression" dxfId="21" priority="13">
      <formula>$I4="Lähikontaktne"</formula>
    </cfRule>
  </conditionalFormatting>
  <conditionalFormatting sqref="M4">
    <cfRule type="expression" dxfId="20" priority="7">
      <formula>AND($AJ4=TRUE, M4="")</formula>
    </cfRule>
    <cfRule type="notContainsBlanks" dxfId="19" priority="12" stopIfTrue="1">
      <formula>LEN(TRIM(M4))&gt;0</formula>
    </cfRule>
  </conditionalFormatting>
  <conditionalFormatting sqref="E4">
    <cfRule type="expression" dxfId="18" priority="14">
      <formula>AND($AI4=TRUE, E4="")</formula>
    </cfRule>
  </conditionalFormatting>
  <conditionalFormatting sqref="F4">
    <cfRule type="expression" dxfId="17" priority="11">
      <formula>AND($AI4=TRUE, $F4="", $M4="")</formula>
    </cfRule>
  </conditionalFormatting>
  <conditionalFormatting sqref="E4 L4">
    <cfRule type="expression" dxfId="16" priority="10" stopIfTrue="1">
      <formula>AND(E4&lt;&gt;"",OR(NOT(ISNUMBER(E4)), E4 &gt; 63000000000, E4 &lt; 30000000000))</formula>
    </cfRule>
  </conditionalFormatting>
  <conditionalFormatting sqref="F4 M4">
    <cfRule type="expression" dxfId="15" priority="6" stopIfTrue="1">
      <formula>AND(F4&lt;&gt;"", OR(NOT(ISNUMBER(F4)), F4 &lt; 10000, F4 &gt; 99999999))</formula>
    </cfRule>
  </conditionalFormatting>
  <conditionalFormatting sqref="B4">
    <cfRule type="expression" dxfId="14" priority="8">
      <formula>AND(B4&lt;&gt;"", OR(ISERROR(DATEVALUE(TEXT(B4,"dd.mm.yyyy"))), B4 &lt; TODAY()-15, B4 &gt; TODAY() + 16))</formula>
    </cfRule>
  </conditionalFormatting>
  <conditionalFormatting sqref="S4:U4">
    <cfRule type="expression" dxfId="13" priority="5">
      <formula>AND($AI4=TRUE, S4="")</formula>
    </cfRule>
  </conditionalFormatting>
  <conditionalFormatting sqref="V4:X4">
    <cfRule type="expression" dxfId="12" priority="4">
      <formula>AND($AI4=TRUE, V4="")</formula>
    </cfRule>
  </conditionalFormatting>
  <conditionalFormatting sqref="X4">
    <cfRule type="expression" dxfId="11" priority="3" stopIfTrue="1">
      <formula>AND(X4&lt;&gt;"",OR(NOT(ISNUMBER(X4)), X4 &gt; 63000000000, X4 &lt; 30000000000))</formula>
    </cfRule>
  </conditionalFormatting>
  <conditionalFormatting sqref="S4:U4">
    <cfRule type="expression" dxfId="10" priority="2">
      <formula>AND(S4&lt;&gt;"", OR(ISERROR(DATEVALUE(TEXT(S4,"dd.mm.yyyy"))), S4 &lt; TODAY()-15, S4 &gt; TODAY() + 16))</formula>
    </cfRule>
  </conditionalFormatting>
  <conditionalFormatting sqref="U4">
    <cfRule type="expression" dxfId="9" priority="1">
      <formula>AND(T4&lt;&gt;"", U4&lt;&gt;"", U4&lt;=T4)</formula>
    </cfRule>
  </conditionalFormatting>
  <dataValidations count="3">
    <dataValidation type="date" errorStyle="information" allowBlank="1" showInputMessage="1" showErrorMessage="1" errorTitle="Sisestatud kuupäev on vigane!" error="_x000a_Palun sisestada kuupäev formaadis:_x000a_PP.KK.AAAA_x000a_nt._x000a_29.09.2020_x000a__x000a_Kontrolli, kas väärtused on õiged!_x000a__x000a_Kui esitad mineviku andmeid, ignoreeri veateadet._x000a_" sqref="S1:U1048576 B1:B1048576">
      <formula1>TODAY()-15</formula1>
      <formula2>TODAY()+16</formula2>
    </dataValidation>
    <dataValidation type="whole" errorStyle="information" allowBlank="1" showErrorMessage="1" errorTitle="Vigane telefoninumber!" error="_x000a_Palun sisestada võimalusel Eesti mobiiltelefoni number ilma riigikoodita!_x000a__x000a_Juhul, kui tegemist on välisriigi numbriga, siis numbri ees peab olema riigikood (ilma + märgita). Sellisel juhul võite seda veateadet ignoreerida._x000a_" sqref="F1:F1048576 M1:M1048576">
      <formula1>10000</formula1>
      <formula2>99999999</formula2>
    </dataValidation>
    <dataValidation type="whole" errorStyle="information" allowBlank="1" showErrorMessage="1" errorTitle="Sisestatud vigane isikukood!" error="_x000a_Palun sisestada korrektne Eesti isikukood või jätta andmeväli tühjaks._x000a__x000a_Juhul, kui tegemist on välisriigi kodanikuga, siis ignoreeri seda teadet." sqref="X1:X1048576 L1:L1048576 E1:E1048576">
      <formula1>30000000000</formula1>
      <formula2>63000000000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Vigane väärtus" error="_x000a_Vali, kas kontaktisiku puhul on tegemist:_x000a__x000a_Lähikontaktne - st. tema ise, sel juhul kontaktisiku andmeid ei tule täita._x000a__x000a_Lapsevanem - lähikontaktne on laps, kontaktisik on vanem._x000a__x000a_Eestkostja - lähikontaktne on hoolealune_x000a_">
          <x14:formula1>
            <xm:f>Validation!$A$2:$A$4</xm:f>
          </x14:formula1>
          <xm:sqref>I1:I1048576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Y151"/>
  <sheetViews>
    <sheetView showGridLines="0" showRowColHeaders="0" topLeftCell="O1" workbookViewId="0">
      <selection activeCell="S6" sqref="S6"/>
    </sheetView>
  </sheetViews>
  <sheetFormatPr defaultColWidth="8.90625" defaultRowHeight="14.5" x14ac:dyDescent="0.35"/>
  <cols>
    <col min="1" max="1" width="16.90625" style="153" customWidth="1"/>
    <col min="2" max="2" width="12.90625" style="153" bestFit="1" customWidth="1"/>
    <col min="3" max="4" width="21.54296875" style="153" customWidth="1"/>
    <col min="5" max="5" width="15.36328125" style="153" customWidth="1"/>
    <col min="6" max="6" width="19.6328125" style="153" customWidth="1"/>
    <col min="7" max="8" width="24.36328125" style="153" customWidth="1"/>
    <col min="9" max="9" width="18" style="153" customWidth="1"/>
    <col min="10" max="11" width="19.90625" style="153" customWidth="1"/>
    <col min="12" max="12" width="15.36328125" style="153" customWidth="1"/>
    <col min="13" max="13" width="20.6328125" style="153" customWidth="1"/>
    <col min="14" max="14" width="24.36328125" style="153" customWidth="1"/>
    <col min="15" max="15" width="30.90625" style="153" customWidth="1"/>
    <col min="16" max="16" width="31.90625" style="153" bestFit="1" customWidth="1"/>
    <col min="17" max="17" width="32.6328125" style="153" bestFit="1" customWidth="1"/>
    <col min="18" max="18" width="24.36328125" style="153" bestFit="1" customWidth="1"/>
    <col min="19" max="20" width="22.08984375" style="153" customWidth="1"/>
    <col min="21" max="21" width="15.90625" style="153" bestFit="1" customWidth="1"/>
    <col min="22" max="22" width="20.453125" style="153" bestFit="1" customWidth="1"/>
    <col min="23" max="23" width="21.54296875" style="153" bestFit="1" customWidth="1"/>
    <col min="24" max="24" width="15.36328125" style="153" customWidth="1"/>
    <col min="25" max="25" width="3.6328125" style="153" customWidth="1"/>
    <col min="26" max="16384" width="8.90625" style="153"/>
  </cols>
  <sheetData>
    <row r="1" spans="1:25" ht="62" x14ac:dyDescent="0.35">
      <c r="A1" s="138" t="s">
        <v>23</v>
      </c>
      <c r="B1" s="139" t="s">
        <v>212</v>
      </c>
      <c r="C1" s="140" t="s">
        <v>213</v>
      </c>
      <c r="D1" s="141" t="s">
        <v>214</v>
      </c>
      <c r="E1" s="142" t="s">
        <v>215</v>
      </c>
      <c r="F1" s="141" t="s">
        <v>216</v>
      </c>
      <c r="G1" s="143" t="s">
        <v>217</v>
      </c>
      <c r="H1" s="144" t="s">
        <v>218</v>
      </c>
      <c r="I1" s="140" t="s">
        <v>9</v>
      </c>
      <c r="J1" s="143" t="s">
        <v>219</v>
      </c>
      <c r="K1" s="143" t="s">
        <v>220</v>
      </c>
      <c r="L1" s="143" t="s">
        <v>228</v>
      </c>
      <c r="M1" s="143" t="s">
        <v>221</v>
      </c>
      <c r="N1" s="145" t="s">
        <v>59</v>
      </c>
      <c r="O1" s="146" t="s">
        <v>222</v>
      </c>
      <c r="P1" s="146" t="s">
        <v>223</v>
      </c>
      <c r="Q1" s="142" t="s">
        <v>224</v>
      </c>
      <c r="R1" s="147" t="s">
        <v>17</v>
      </c>
      <c r="S1" s="148" t="s">
        <v>172</v>
      </c>
      <c r="T1" s="149" t="s">
        <v>173</v>
      </c>
      <c r="U1" s="150" t="s">
        <v>174</v>
      </c>
      <c r="V1" s="151" t="s">
        <v>225</v>
      </c>
      <c r="W1" s="142" t="s">
        <v>226</v>
      </c>
      <c r="X1" s="152" t="s">
        <v>227</v>
      </c>
      <c r="Y1" s="138"/>
    </row>
    <row r="2" spans="1:25" x14ac:dyDescent="0.35">
      <c r="A2" s="138" t="str">
        <f>LAHIKONTAKTSED!A2</f>
        <v/>
      </c>
      <c r="B2" s="154" t="str">
        <f ca="1">IF(LAHIKONTAKTSED!$AJ2,
    IF(AND(
        ISNUMBER(LAHIKONTAKTSED!B2),
        NOT(
            ISERROR(
                DATE(
                    YEAR(LAHIKONTAKTSED!B2),
                    MONTH(LAHIKONTAKTSED!B2),
                    DAY(LAHIKONTAKTSED!B2)
                )
            )
        ),
        IFERROR(LAHIKONTAKTSED!B2 &gt;= TODAY()-13, FALSE),
        IFERROR(LAHIKONTAKTSED!B2 &lt;= TODAY(), FALSE)
    ), 1, -2),
    ""
)</f>
        <v/>
      </c>
      <c r="C2" s="155" t="str">
        <f>IF(LAHIKONTAKTSED!$AJ2,
    IF(AND(
        LAHIKONTAKTSED!C2 &lt;&gt; ""
    ), 1, -2),
    ""
)</f>
        <v/>
      </c>
      <c r="D2" s="155" t="str">
        <f>IF(LAHIKONTAKTSED!$AJ2,
    IF(AND(
        LAHIKONTAKTSED!D2 &lt;&gt; ""
    ), 1, -2),
    ""
)</f>
        <v/>
      </c>
      <c r="E2" s="156" t="str">
        <f ca="1">IF(LAHIKONTAKTSED!$AJ2,
    IF(
        LAHIKONTAKTSED!E2 &lt;&gt; "",
        IF(
            OR(
            AND(
                ISNUMBER(LAHIKONTAKTSED!E2),
                LAHIKONTAKTSED!E2 &gt; 30000000000,
                LAHIKONTAKTSED!E2 &lt; 63000000000,
                IFERROR(IF(
                    ISERROR(TEXT((CODE(MID("FEDCA@",LEFT(LAHIKONTAKTSED!E2,1),1))-50)*1000000+LEFT(LAHIKONTAKTSED!E2,7),"0000\.00\.00")+0),
                    FALSE,
                    IF(
                        IF(
                            MOD(SUMPRODUCT((MID(LAHIKONTAKTSED!E2,COLUMN($A$1:$J$1),1)+0),(MID("1234567891",COLUMN($A$1:$J$1),1)+0)),11)=10,
                            MOD(MOD(SUMPRODUCT((MID(LAHIKONTAKTSED!E2,COLUMN($A$1:$J$1),1)+0),(MID("3456789123",COLUMN($A$1:$J$1),1)+0)),11),10),
                            MOD(SUMPRODUCT((MID(LAHIKONTAKTSED!E2,COLUMN($A$1:$J$1),1)+0),(MID("1234567891",COLUMN($A$1:$J$1),1)+0)),11)
                        ) = MID(LAHIKONTAKTSED!E2,11,1)+0,
                        TRUE,
                        FALSE
                    )
                ), FALSE)
            ),
            AND(
                ISNUMBER(LAHIKONTAKTSED!E2),
                NOT(
                    ISERROR(
                        DATE(
                            YEAR(LAHIKONTAKTSED!E2),
                            MONTH(LAHIKONTAKTSED!E2),
                            DAY(LAHIKONTAKTSED!E2)
                        )
                    )
                ),
                IFERROR(LAHIKONTAKTSED!E2 &gt;= DATE(1910, 1, 1), FALSE),
                IFERROR(LAHIKONTAKTSED!E2 &lt;= TODAY(), FALSE)
            )
        ), 1, -2),
    -1),
    ""
)</f>
        <v/>
      </c>
      <c r="F2" s="137" t="str">
        <f>IF(LAHIKONTAKTSED!$AJ2,
    IF(
        OR(
            LAHIKONTAKTSED!$I2 = "Lapsevanem",
            LAHIKONTAKTSED!$I2 = "Eestkostja"
        ),
        0,
        IF(
            OR(
                AND(_xlfn.NUMBERVALUE(LAHIKONTAKTSED!F2) &gt;  5000000, _xlfn.NUMBERVALUE(LAHIKONTAKTSED!F2) &lt;  5999999),
                AND(_xlfn.NUMBERVALUE(LAHIKONTAKTSED!F2) &gt; 50000000, _xlfn.NUMBERVALUE(LAHIKONTAKTSED!F2) &lt; 59999999)
            ),
            1,
            -2
        )
    ),
    ""
)</f>
        <v/>
      </c>
      <c r="G2" s="137" t="str">
        <f>IF(LAHIKONTAKTSED!$AJ2,
    IF(
        OR(
            LAHIKONTAKTSED!$I2 = "Lapsevanem",
            LAHIKONTAKTSED!$I2 = "Eestkostja"
        ),
        0,
        IF(
            LAHIKONTAKTSED!G2 &lt;&gt; "",
            1,
            2
        )
    ),
    ""
)</f>
        <v/>
      </c>
      <c r="H2" s="137" t="str">
        <f>IF(LAHIKONTAKTSED!$AJ2, IF(LAHIKONTAKTSED!H2 &lt;&gt; "", 1, 2), "")</f>
        <v/>
      </c>
      <c r="I2" s="157" t="str">
        <f>IF(LAHIKONTAKTSED!$AJ2,
    IF(OR(
        EXACT(LAHIKONTAKTSED!I2, "Lähikontaktne"),
        EXACT(LAHIKONTAKTSED!I2, "Lapsevanem"),
        EXACT(LAHIKONTAKTSED!I2, "Eestkostja")
    ), 1, -2),
    ""
)</f>
        <v/>
      </c>
      <c r="J2" s="137" t="str">
        <f>IF(
    AND(LAHIKONTAKTSED!$AJ2,  LAHIKONTAKTSED!$I2 &lt;&gt; ""),
    IF(
        OR(
            EXACT(LAHIKONTAKTSED!$I2, "Lapsevanem"),
            EXACT(LAHIKONTAKTSED!$I2, "Eestkostja")
        ),
        IF(
            LAHIKONTAKTSED!J2 &lt;&gt; "",
            1,
            -2
        ),
        0
    ),
    ""
)</f>
        <v/>
      </c>
      <c r="K2" s="137" t="str">
        <f>IF(
    AND(LAHIKONTAKTSED!$AJ2,  LAHIKONTAKTSED!$I2 &lt;&gt; ""),
    IF(
        OR(
            EXACT(LAHIKONTAKTSED!$I2, "Lapsevanem"),
            EXACT(LAHIKONTAKTSED!$I2, "Eestkostja")
        ),
        IF(
            LAHIKONTAKTSED!K2 &lt;&gt; "",
            1,
            -2
        ),
        0
    ),
    ""
)</f>
        <v/>
      </c>
      <c r="L2" s="137" t="str">
        <f ca="1">IF(
    AND(LAHIKONTAKTSED!$AJ2,  LAHIKONTAKTSED!$I2 &lt;&gt; ""),
    IF(
        OR(
            EXACT(LAHIKONTAKTSED!$I2, "Lapsevanem"),
            EXACT(LAHIKONTAKTSED!$I2, "Eestkostja")
        ),
        IF(
            LAHIKONTAKTSED!L2 &lt;&gt; "",
            IF(
                OR(
                    AND(
                        ISNUMBER(LAHIKONTAKTSED!L2),
                        LAHIKONTAKTSED!L2 &gt; 30000000000,
                        LAHIKONTAKTSED!L2 &lt; 63000000000,
                        IF(
                            ISERROR(TEXT((CODE(MID("FEDCA@",LEFT(LAHIKONTAKTSED!L2,1),1))-50)*1000000+LEFT(LAHIKONTAKTSED!L2,7),"0000\.00\.00")+0),
                            FALSE,
                            IF(
                                IF(
                                    MOD(SUMPRODUCT((MID(LAHIKONTAKTSED!L2,COLUMN($A$1:$J$1),1)+0),(MID("1234567891",COLUMN($A$1:$J$1),1)+0)),11)=10,
                                    MOD(MOD(SUMPRODUCT((MID(LAHIKONTAKTSED!L2,COLUMN($A$1:$J$1),1)+0),(MID("3456789123",COLUMN($A$1:$J$1),1)+0)),11),10),
                                    MOD(SUMPRODUCT((MID(LAHIKONTAKTSED!L2,COLUMN($A$1:$J$1),1)+0),(MID("1234567891",COLUMN($A$1:$J$1),1)+0)),11)
                                ) = MID(LAHIKONTAKTSED!L2,11,1)+0,
                                TRUE,
                                FALSE
                            )
                        )
                    ),
                    AND(
                        ISNUMBER(LAHIKONTAKTSED!L2),
                        NOT(
                            ISERROR(
                                DATE(
                                    YEAR(LAHIKONTAKTSED!L2),
                                    MONTH(LAHIKONTAKTSED!L2),
                                    DAY(LAHIKONTAKTSED!L2)
                                )
                            )
                        ),
                        IFERROR(LAHIKONTAKTSED!L2 &gt;= DATE(1910, 1, 1), FALSE),
                        IFERROR(LAHIKONTAKTSED!L2 &lt;= TODAY(), FALSE)
                    )
                ),
                1,
                -2),
            -1
        ),
        0
    ),
    ""
)</f>
        <v/>
      </c>
      <c r="M2" s="137" t="str">
        <f>IF(
    AND(LAHIKONTAKTSED!$AJ2,  LAHIKONTAKTSED!$I2 &lt;&gt; ""),
    IF(
        OR(
            EXACT(LAHIKONTAKTSED!$I2, "Lapsevanem"),
            EXACT(LAHIKONTAKTSED!$I2, "Eestkostja")
        ),
        IF(
            OR(
                AND(_xlfn.NUMBERVALUE(LAHIKONTAKTSED!M2) &gt;  5000000, _xlfn.NUMBERVALUE(LAHIKONTAKTSED!M2) &lt;  5999999),
                AND(_xlfn.NUMBERVALUE(LAHIKONTAKTSED!M2) &gt; 50000000, _xlfn.NUMBERVALUE(LAHIKONTAKTSED!M2) &lt; 59999999)
            ),
            1,
            -2
        ),
        0
    ),
    ""
)</f>
        <v/>
      </c>
      <c r="N2" s="137" t="str">
        <f>IF(
    AND(LAHIKONTAKTSED!$AJ2,  LAHIKONTAKTSED!$I2 &lt;&gt; ""),
    IF(
        OR(
            EXACT(LAHIKONTAKTSED!$I2, "Lapsevanem"),
            EXACT(LAHIKONTAKTSED!$I2, "Eestkostja")
        ),
        IF(
            LAHIKONTAKTSED!N2 &lt;&gt; "",
            1,
            2
        ),
        0
    ),
    ""
)</f>
        <v/>
      </c>
      <c r="O2" s="136" t="str">
        <f>IF(
    LAHIKONTAKTSED!$AJ2,
    IF(LAHIKONTAKTSED!O2 &lt;&gt; "", 1, -1),
    ""
)</f>
        <v/>
      </c>
      <c r="P2" s="136" t="str">
        <f>IF(
    LAHIKONTAKTSED!$AJ2,
    IF(LAHIKONTAKTSED!P2 &lt;&gt; "", 1, -1),
    ""
)</f>
        <v/>
      </c>
      <c r="Q2" s="136" t="str">
        <f>IF(
    LAHIKONTAKTSED!$AJ2,
    IF(LAHIKONTAKTSED!Q2 &lt;&gt; "", 1, -1),
    ""
)</f>
        <v/>
      </c>
      <c r="R2" s="136" t="str">
        <f>IF(
    LAHIKONTAKTSED!$AJ2,
    IF(LAHIKONTAKTSED!R2 &lt;&gt; "", 1, 2),
    ""
)</f>
        <v/>
      </c>
      <c r="S2" s="158" t="str">
        <f ca="1">IF(LAHIKONTAKTSED!$AJ2,
    IF(AND(
        ISNUMBER(LAHIKONTAKTSED!S2),
        NOT(
            ISERROR(
                DATE(
                    YEAR(LAHIKONTAKTSED!S2),
                    MONTH(LAHIKONTAKTSED!S2),
                    DAY(LAHIKONTAKTSED!S2)
                )
            )
        ),
        IFERROR(LAHIKONTAKTSED!S2 &gt;= TODAY()-13, FALSE),
        IFERROR(LAHIKONTAKTSED!S2 &lt;= TODAY(), FALSE)
    ), 1, -2),
    ""
)</f>
        <v/>
      </c>
      <c r="T2" s="158" t="str">
        <f ca="1">IF(LAHIKONTAKTSED!$AJ2,
    IF(AND(
        ISNUMBER(LAHIKONTAKTSED!T2),
        NOT(
            ISERROR(
                DATE(
                    YEAR(LAHIKONTAKTSED!T2),
                    MONTH(LAHIKONTAKTSED!T2),
                    DAY(LAHIKONTAKTSED!T2)
                )
            )
        ),
        IFERROR(LAHIKONTAKTSED!T2 &gt;= TODAY()-13, FALSE),
        IFERROR(LAHIKONTAKTSED!T2 &lt;= TODAY()+1, FALSE)
    ), 1, -2),
    ""
)</f>
        <v/>
      </c>
      <c r="U2" s="159" t="str">
        <f ca="1">IF(LAHIKONTAKTSED!$AJ2,
    IF(AND(
        ISNUMBER(LAHIKONTAKTSED!U2),
        NOT(
            ISERROR(
                DATE(
                    YEAR(LAHIKONTAKTSED!U2),
                    MONTH(LAHIKONTAKTSED!U2),
                    DAY(LAHIKONTAKTSED!U2)
                )
            )
        ),
        IFERROR(LAHIKONTAKTSED!U2 &gt;= TODAY(), FALSE),
        IFERROR(LAHIKONTAKTSED!U2 &lt;= TODAY() + 11, FALSE)
    ), 1, -2),
    ""
)</f>
        <v/>
      </c>
      <c r="V2" s="136" t="str">
        <f>IF(
    LAHIKONTAKTSED!$AJ2,
    IF(LAHIKONTAKTSED!V2 &lt;&gt; "", 1, -1),
    ""
)</f>
        <v/>
      </c>
      <c r="W2" s="136" t="str">
        <f>IF(
    LAHIKONTAKTSED!$AJ2,
    IF(LAHIKONTAKTSED!W2 &lt;&gt; "", 1, -1),
    ""
)</f>
        <v/>
      </c>
      <c r="X2" s="159" t="str">
        <f ca="1">IF(
    AND(
        LAHIKONTAKTSED!$AJ2
    ),
    IF(
        LAHIKONTAKTSED!X2 &lt;&gt; "",
        IF(
            OR(
            AND(
                ISNUMBER(LAHIKONTAKTSED!X2),
                LAHIKONTAKTSED!X2 &gt; 30000000000,
                LAHIKONTAKTSED!X2 &lt; 63000000000,
                IFERROR(IF(
                    ISERROR(TEXT((CODE(MID("FEDCA@",LEFT(LAHIKONTAKTSED!X2,1),1))-50)*1000000+LEFT(LAHIKONTAKTSED!X2,7),"0000\.00\.00")+0),
                    FALSE,
                    IF(
                        IF(
                            MOD(SUMPRODUCT((MID(LAHIKONTAKTSED!X2,COLUMN($A$1:$J$1),1)+0),(MID("1234567891",COLUMN($A$1:$J$1),1)+0)),11)=10,
                            MOD(MOD(SUMPRODUCT((MID(LAHIKONTAKTSED!X2,COLUMN($A$1:$J$1),1)+0),(MID("3456789123",COLUMN($A$1:$J$1),1)+0)),11),10),
                            MOD(SUMPRODUCT((MID(LAHIKONTAKTSED!X2,COLUMN($A$1:$J$1),1)+0),(MID("1234567891",COLUMN($A$1:$J$1),1)+0)),11)
                        ) = MID(LAHIKONTAKTSED!X2,11,1)+0,
                        TRUE,
                        FALSE
                    )
                ), FALSE)
            ),
            AND(
                ISNUMBER(LAHIKONTAKTSED!X2),
                NOT(
                    ISERROR(
                        DATE(
                            YEAR(LAHIKONTAKTSED!X2),
                            MONTH(LAHIKONTAKTSED!X2),
                            DAY(LAHIKONTAKTSED!X2)
                        )
                    )
                ),
                IFERROR(LAHIKONTAKTSED!X2 &gt;= DATE(1910, 1, 1), FALSE),
                IFERROR(LAHIKONTAKTSED!X2 &lt;= TODAY(), FALSE)
            )
        ), 1, -2),
    -1),
    ""
)</f>
        <v/>
      </c>
    </row>
    <row r="3" spans="1:25" x14ac:dyDescent="0.35">
      <c r="A3" s="138" t="str">
        <f>LAHIKONTAKTSED!A3</f>
        <v/>
      </c>
      <c r="B3" s="154" t="str">
        <f ca="1">IF(LAHIKONTAKTSED!$AJ3,
    IF(AND(
        ISNUMBER(LAHIKONTAKTSED!B3),
        NOT(
            ISERROR(
                DATE(
                    YEAR(LAHIKONTAKTSED!B3),
                    MONTH(LAHIKONTAKTSED!B3),
                    DAY(LAHIKONTAKTSED!B3)
                )
            )
        ),
        IFERROR(LAHIKONTAKTSED!B3 &gt;= TODAY()-13, FALSE),
        IFERROR(LAHIKONTAKTSED!B3 &lt;= TODAY(), FALSE)
    ), 1, -2),
    ""
)</f>
        <v/>
      </c>
      <c r="C3" s="155" t="str">
        <f>IF(LAHIKONTAKTSED!$AJ3,
    IF(AND(
        LAHIKONTAKTSED!C3 &lt;&gt; ""
    ), 1, -2),
    ""
)</f>
        <v/>
      </c>
      <c r="D3" s="155" t="str">
        <f>IF(LAHIKONTAKTSED!$AJ3,
    IF(AND(
        LAHIKONTAKTSED!D3 &lt;&gt; ""
    ), 1, -2),
    ""
)</f>
        <v/>
      </c>
      <c r="E3" s="156" t="str">
        <f ca="1">IF(LAHIKONTAKTSED!$AJ3,
    IF(
        LAHIKONTAKTSED!E3 &lt;&gt; "",
        IF(
            OR(
            AND(
                ISNUMBER(LAHIKONTAKTSED!E3),
                LAHIKONTAKTSED!E3 &gt; 30000000000,
                LAHIKONTAKTSED!E3 &lt; 63000000000,
                IFERROR(IF(
                    ISERROR(TEXT((CODE(MID("FEDCA@",LEFT(LAHIKONTAKTSED!E3,1),1))-50)*1000000+LEFT(LAHIKONTAKTSED!E3,7),"0000\.00\.00")+0),
                    FALSE,
                    IF(
                        IF(
                            MOD(SUMPRODUCT((MID(LAHIKONTAKTSED!E3,COLUMN($A$1:$J$1),1)+0),(MID("1234567891",COLUMN($A$1:$J$1),1)+0)),11)=10,
                            MOD(MOD(SUMPRODUCT((MID(LAHIKONTAKTSED!E3,COLUMN($A$1:$J$1),1)+0),(MID("3456789123",COLUMN($A$1:$J$1),1)+0)),11),10),
                            MOD(SUMPRODUCT((MID(LAHIKONTAKTSED!E3,COLUMN($A$1:$J$1),1)+0),(MID("1234567891",COLUMN($A$1:$J$1),1)+0)),11)
                        ) = MID(LAHIKONTAKTSED!E3,11,1)+0,
                        TRUE,
                        FALSE
                    )
                ), FALSE)
            ),
            AND(
                ISNUMBER(LAHIKONTAKTSED!E3),
                NOT(
                    ISERROR(
                        DATE(
                            YEAR(LAHIKONTAKTSED!E3),
                            MONTH(LAHIKONTAKTSED!E3),
                            DAY(LAHIKONTAKTSED!E3)
                        )
                    )
                ),
                IFERROR(LAHIKONTAKTSED!E3 &gt;= DATE(1910, 1, 1), FALSE),
                IFERROR(LAHIKONTAKTSED!E3 &lt;= TODAY(), FALSE)
            )
        ), 1, -2),
    -1),
    ""
)</f>
        <v/>
      </c>
      <c r="F3" s="137" t="str">
        <f>IF(LAHIKONTAKTSED!$AJ3,
    IF(
        OR(
            LAHIKONTAKTSED!$I3 = "Lapsevanem",
            LAHIKONTAKTSED!$I3 = "Eestkostja"
        ),
        0,
        IF(
            OR(
                AND(_xlfn.NUMBERVALUE(LAHIKONTAKTSED!F3) &gt;  5000000, _xlfn.NUMBERVALUE(LAHIKONTAKTSED!F3) &lt;  5999999),
                AND(_xlfn.NUMBERVALUE(LAHIKONTAKTSED!F3) &gt; 50000000, _xlfn.NUMBERVALUE(LAHIKONTAKTSED!F3) &lt; 59999999)
            ),
            1,
            -2
        )
    ),
    ""
)</f>
        <v/>
      </c>
      <c r="G3" s="137" t="str">
        <f>IF(LAHIKONTAKTSED!$AJ3,
    IF(
        OR(
            LAHIKONTAKTSED!$I3 = "Lapsevanem",
            LAHIKONTAKTSED!$I3 = "Eestkostja"
        ),
        0,
        IF(
            LAHIKONTAKTSED!G3 &lt;&gt; "",
            1,
            2
        )
    ),
    ""
)</f>
        <v/>
      </c>
      <c r="H3" s="137" t="str">
        <f>IF(LAHIKONTAKTSED!$AJ3, IF(LAHIKONTAKTSED!H3 &lt;&gt; "", 1, 2), "")</f>
        <v/>
      </c>
      <c r="I3" s="157" t="str">
        <f>IF(LAHIKONTAKTSED!$AJ3,
    IF(OR(
        EXACT(LAHIKONTAKTSED!I3, "Lähikontaktne"),
        EXACT(LAHIKONTAKTSED!I3, "Lapsevanem"),
        EXACT(LAHIKONTAKTSED!I3, "Eestkostja")
    ), 1, -2),
    ""
)</f>
        <v/>
      </c>
      <c r="J3" s="137" t="str">
        <f>IF(
    AND(LAHIKONTAKTSED!$AJ3,  LAHIKONTAKTSED!$I3 &lt;&gt; ""),
    IF(
        OR(
            EXACT(LAHIKONTAKTSED!$I3, "Lapsevanem"),
            EXACT(LAHIKONTAKTSED!$I3, "Eestkostja")
        ),
        IF(
            LAHIKONTAKTSED!J3 &lt;&gt; "",
            1,
            -2
        ),
        0
    ),
    ""
)</f>
        <v/>
      </c>
      <c r="K3" s="137" t="str">
        <f>IF(
    AND(LAHIKONTAKTSED!$AJ3,  LAHIKONTAKTSED!$I3 &lt;&gt; ""),
    IF(
        OR(
            EXACT(LAHIKONTAKTSED!$I3, "Lapsevanem"),
            EXACT(LAHIKONTAKTSED!$I3, "Eestkostja")
        ),
        IF(
            LAHIKONTAKTSED!K3 &lt;&gt; "",
            1,
            -2
        ),
        0
    ),
    ""
)</f>
        <v/>
      </c>
      <c r="L3" s="137" t="str">
        <f ca="1">IF(
    AND(LAHIKONTAKTSED!$AJ3,  LAHIKONTAKTSED!$I3 &lt;&gt; ""),
    IF(
        OR(
            EXACT(LAHIKONTAKTSED!$I3, "Lapsevanem"),
            EXACT(LAHIKONTAKTSED!$I3, "Eestkostja")
        ),
        IF(
            LAHIKONTAKTSED!L3 &lt;&gt; "",
            IF(
                OR(
                    AND(
                        ISNUMBER(LAHIKONTAKTSED!L3),
                        LAHIKONTAKTSED!L3 &gt; 30000000000,
                        LAHIKONTAKTSED!L3 &lt; 63000000000,
                        IF(
                            ISERROR(TEXT((CODE(MID("FEDCA@",LEFT(LAHIKONTAKTSED!L3,1),1))-50)*1000000+LEFT(LAHIKONTAKTSED!L3,7),"0000\.00\.00")+0),
                            FALSE,
                            IF(
                                IF(
                                    MOD(SUMPRODUCT((MID(LAHIKONTAKTSED!L3,COLUMN($A$1:$J$1),1)+0),(MID("1234567891",COLUMN($A$1:$J$1),1)+0)),11)=10,
                                    MOD(MOD(SUMPRODUCT((MID(LAHIKONTAKTSED!L3,COLUMN($A$1:$J$1),1)+0),(MID("3456789123",COLUMN($A$1:$J$1),1)+0)),11),10),
                                    MOD(SUMPRODUCT((MID(LAHIKONTAKTSED!L3,COLUMN($A$1:$J$1),1)+0),(MID("1234567891",COLUMN($A$1:$J$1),1)+0)),11)
                                ) = MID(LAHIKONTAKTSED!L3,11,1)+0,
                                TRUE,
                                FALSE
                            )
                        )
                    ),
                    AND(
                        ISNUMBER(LAHIKONTAKTSED!L3),
                        NOT(
                            ISERROR(
                                DATE(
                                    YEAR(LAHIKONTAKTSED!L3),
                                    MONTH(LAHIKONTAKTSED!L3),
                                    DAY(LAHIKONTAKTSED!L3)
                                )
                            )
                        ),
                        IFERROR(LAHIKONTAKTSED!L3 &gt;= DATE(1910, 1, 1), FALSE),
                        IFERROR(LAHIKONTAKTSED!L3 &lt;= TODAY(), FALSE)
                    )
                ),
                1,
                -2),
            -1
        ),
        0
    ),
    ""
)</f>
        <v/>
      </c>
      <c r="M3" s="137" t="str">
        <f>IF(
    AND(LAHIKONTAKTSED!$AJ3,  LAHIKONTAKTSED!$I3 &lt;&gt; ""),
    IF(
        OR(
            EXACT(LAHIKONTAKTSED!$I3, "Lapsevanem"),
            EXACT(LAHIKONTAKTSED!$I3, "Eestkostja")
        ),
        IF(
            OR(
                AND(_xlfn.NUMBERVALUE(LAHIKONTAKTSED!M3) &gt;  5000000, _xlfn.NUMBERVALUE(LAHIKONTAKTSED!M3) &lt;  5999999),
                AND(_xlfn.NUMBERVALUE(LAHIKONTAKTSED!M3) &gt; 50000000, _xlfn.NUMBERVALUE(LAHIKONTAKTSED!M3) &lt; 59999999)
            ),
            1,
            -2
        ),
        0
    ),
    ""
)</f>
        <v/>
      </c>
      <c r="N3" s="137" t="str">
        <f>IF(
    AND(LAHIKONTAKTSED!$AJ3,  LAHIKONTAKTSED!$I3 &lt;&gt; ""),
    IF(
        OR(
            EXACT(LAHIKONTAKTSED!$I3, "Lapsevanem"),
            EXACT(LAHIKONTAKTSED!$I3, "Eestkostja")
        ),
        IF(
            LAHIKONTAKTSED!N3 &lt;&gt; "",
            1,
            2
        ),
        0
    ),
    ""
)</f>
        <v/>
      </c>
      <c r="O3" s="136" t="str">
        <f>IF(
    LAHIKONTAKTSED!$AJ3,
    IF(LAHIKONTAKTSED!O3 &lt;&gt; "", 1, -1),
    ""
)</f>
        <v/>
      </c>
      <c r="P3" s="136" t="str">
        <f>IF(
    LAHIKONTAKTSED!$AJ3,
    IF(LAHIKONTAKTSED!P3 &lt;&gt; "", 1, -1),
    ""
)</f>
        <v/>
      </c>
      <c r="Q3" s="136" t="str">
        <f>IF(
    LAHIKONTAKTSED!$AJ3,
    IF(LAHIKONTAKTSED!Q3 &lt;&gt; "", 1, -1),
    ""
)</f>
        <v/>
      </c>
      <c r="R3" s="136" t="str">
        <f>IF(
    LAHIKONTAKTSED!$AJ3,
    IF(LAHIKONTAKTSED!R3 &lt;&gt; "", 1, 2),
    ""
)</f>
        <v/>
      </c>
      <c r="S3" s="158" t="str">
        <f ca="1">IF(LAHIKONTAKTSED!$AJ3,
    IF(AND(
        ISNUMBER(LAHIKONTAKTSED!S3),
        NOT(
            ISERROR(
                DATE(
                    YEAR(LAHIKONTAKTSED!S3),
                    MONTH(LAHIKONTAKTSED!S3),
                    DAY(LAHIKONTAKTSED!S3)
                )
            )
        ),
        IFERROR(LAHIKONTAKTSED!S3 &gt;= TODAY()-13, FALSE),
        IFERROR(LAHIKONTAKTSED!S3 &lt;= TODAY(), FALSE)
    ), 1, -2),
    ""
)</f>
        <v/>
      </c>
      <c r="T3" s="158" t="str">
        <f ca="1">IF(LAHIKONTAKTSED!$AJ3,
    IF(AND(
        ISNUMBER(LAHIKONTAKTSED!T3),
        NOT(
            ISERROR(
                DATE(
                    YEAR(LAHIKONTAKTSED!T3),
                    MONTH(LAHIKONTAKTSED!T3),
                    DAY(LAHIKONTAKTSED!T3)
                )
            )
        ),
        IFERROR(LAHIKONTAKTSED!T3 &gt;= TODAY()-13, FALSE),
        IFERROR(LAHIKONTAKTSED!T3 &lt;= TODAY()+1, FALSE)
    ), 1, -2),
    ""
)</f>
        <v/>
      </c>
      <c r="U3" s="159" t="str">
        <f ca="1">IF(LAHIKONTAKTSED!$AJ3,
    IF(AND(
        ISNUMBER(LAHIKONTAKTSED!U3),
        NOT(
            ISERROR(
                DATE(
                    YEAR(LAHIKONTAKTSED!U3),
                    MONTH(LAHIKONTAKTSED!U3),
                    DAY(LAHIKONTAKTSED!U3)
                )
            )
        ),
        IFERROR(LAHIKONTAKTSED!U3 &gt;= TODAY(), FALSE),
        IFERROR(LAHIKONTAKTSED!U3 &lt;= TODAY() + 11, FALSE)
    ), 1, -2),
    ""
)</f>
        <v/>
      </c>
      <c r="V3" s="136" t="str">
        <f>IF(
    LAHIKONTAKTSED!$AJ3,
    IF(LAHIKONTAKTSED!V3 &lt;&gt; "", 1, -1),
    ""
)</f>
        <v/>
      </c>
      <c r="W3" s="136" t="str">
        <f>IF(
    LAHIKONTAKTSED!$AJ3,
    IF(LAHIKONTAKTSED!W3 &lt;&gt; "", 1, -1),
    ""
)</f>
        <v/>
      </c>
      <c r="X3" s="159" t="str">
        <f ca="1">IF(
    AND(
        LAHIKONTAKTSED!$AJ3
    ),
    IF(
        LAHIKONTAKTSED!X3 &lt;&gt; "",
        IF(
            OR(
            AND(
                ISNUMBER(LAHIKONTAKTSED!X3),
                LAHIKONTAKTSED!X3 &gt; 30000000000,
                LAHIKONTAKTSED!X3 &lt; 63000000000,
                IFERROR(IF(
                    ISERROR(TEXT((CODE(MID("FEDCA@",LEFT(LAHIKONTAKTSED!X3,1),1))-50)*1000000+LEFT(LAHIKONTAKTSED!X3,7),"0000\.00\.00")+0),
                    FALSE,
                    IF(
                        IF(
                            MOD(SUMPRODUCT((MID(LAHIKONTAKTSED!X3,COLUMN($A$1:$J$1),1)+0),(MID("1234567891",COLUMN($A$1:$J$1),1)+0)),11)=10,
                            MOD(MOD(SUMPRODUCT((MID(LAHIKONTAKTSED!X3,COLUMN($A$1:$J$1),1)+0),(MID("3456789123",COLUMN($A$1:$J$1),1)+0)),11),10),
                            MOD(SUMPRODUCT((MID(LAHIKONTAKTSED!X3,COLUMN($A$1:$J$1),1)+0),(MID("1234567891",COLUMN($A$1:$J$1),1)+0)),11)
                        ) = MID(LAHIKONTAKTSED!X3,11,1)+0,
                        TRUE,
                        FALSE
                    )
                ), FALSE)
            ),
            AND(
                ISNUMBER(LAHIKONTAKTSED!X3),
                NOT(
                    ISERROR(
                        DATE(
                            YEAR(LAHIKONTAKTSED!X3),
                            MONTH(LAHIKONTAKTSED!X3),
                            DAY(LAHIKONTAKTSED!X3)
                        )
                    )
                ),
                IFERROR(LAHIKONTAKTSED!X3 &gt;= DATE(1910, 1, 1), FALSE),
                IFERROR(LAHIKONTAKTSED!X3 &lt;= TODAY(), FALSE)
            )
        ), 1, -2),
    -1),
    ""
)</f>
        <v/>
      </c>
    </row>
    <row r="4" spans="1:25" x14ac:dyDescent="0.35">
      <c r="A4" s="138" t="str">
        <f>LAHIKONTAKTSED!A4</f>
        <v/>
      </c>
      <c r="B4" s="154" t="str">
        <f ca="1">IF(LAHIKONTAKTSED!$AJ4,
    IF(AND(
        ISNUMBER(LAHIKONTAKTSED!B4),
        NOT(
            ISERROR(
                DATE(
                    YEAR(LAHIKONTAKTSED!B4),
                    MONTH(LAHIKONTAKTSED!B4),
                    DAY(LAHIKONTAKTSED!B4)
                )
            )
        ),
        IFERROR(LAHIKONTAKTSED!B4 &gt;= TODAY()-13, FALSE),
        IFERROR(LAHIKONTAKTSED!B4 &lt;= TODAY(), FALSE)
    ), 1, -2),
    ""
)</f>
        <v/>
      </c>
      <c r="C4" s="155" t="str">
        <f>IF(LAHIKONTAKTSED!$AJ4,
    IF(AND(
        LAHIKONTAKTSED!C4 &lt;&gt; ""
    ), 1, -2),
    ""
)</f>
        <v/>
      </c>
      <c r="D4" s="155" t="str">
        <f>IF(LAHIKONTAKTSED!$AJ4,
    IF(AND(
        LAHIKONTAKTSED!D4 &lt;&gt; ""
    ), 1, -2),
    ""
)</f>
        <v/>
      </c>
      <c r="E4" s="156" t="str">
        <f ca="1">IF(LAHIKONTAKTSED!$AJ4,
    IF(
        LAHIKONTAKTSED!E4 &lt;&gt; "",
        IF(
            OR(
            AND(
                ISNUMBER(LAHIKONTAKTSED!E4),
                LAHIKONTAKTSED!E4 &gt; 30000000000,
                LAHIKONTAKTSED!E4 &lt; 63000000000,
                IFERROR(IF(
                    ISERROR(TEXT((CODE(MID("FEDCA@",LEFT(LAHIKONTAKTSED!E4,1),1))-50)*1000000+LEFT(LAHIKONTAKTSED!E4,7),"0000\.00\.00")+0),
                    FALSE,
                    IF(
                        IF(
                            MOD(SUMPRODUCT((MID(LAHIKONTAKTSED!E4,COLUMN($A$1:$J$1),1)+0),(MID("1234567891",COLUMN($A$1:$J$1),1)+0)),11)=10,
                            MOD(MOD(SUMPRODUCT((MID(LAHIKONTAKTSED!E4,COLUMN($A$1:$J$1),1)+0),(MID("3456789123",COLUMN($A$1:$J$1),1)+0)),11),10),
                            MOD(SUMPRODUCT((MID(LAHIKONTAKTSED!E4,COLUMN($A$1:$J$1),1)+0),(MID("1234567891",COLUMN($A$1:$J$1),1)+0)),11)
                        ) = MID(LAHIKONTAKTSED!E4,11,1)+0,
                        TRUE,
                        FALSE
                    )
                ), FALSE)
            ),
            AND(
                ISNUMBER(LAHIKONTAKTSED!E4),
                NOT(
                    ISERROR(
                        DATE(
                            YEAR(LAHIKONTAKTSED!E4),
                            MONTH(LAHIKONTAKTSED!E4),
                            DAY(LAHIKONTAKTSED!E4)
                        )
                    )
                ),
                IFERROR(LAHIKONTAKTSED!E4 &gt;= DATE(1910, 1, 1), FALSE),
                IFERROR(LAHIKONTAKTSED!E4 &lt;= TODAY(), FALSE)
            )
        ), 1, -2),
    -1),
    ""
)</f>
        <v/>
      </c>
      <c r="F4" s="137" t="str">
        <f>IF(LAHIKONTAKTSED!$AJ4,
    IF(
        OR(
            LAHIKONTAKTSED!$I4 = "Lapsevanem",
            LAHIKONTAKTSED!$I4 = "Eestkostja"
        ),
        0,
        IF(
            OR(
                AND(_xlfn.NUMBERVALUE(LAHIKONTAKTSED!F4) &gt;  5000000, _xlfn.NUMBERVALUE(LAHIKONTAKTSED!F4) &lt;  5999999),
                AND(_xlfn.NUMBERVALUE(LAHIKONTAKTSED!F4) &gt; 50000000, _xlfn.NUMBERVALUE(LAHIKONTAKTSED!F4) &lt; 59999999)
            ),
            1,
            -2
        )
    ),
    ""
)</f>
        <v/>
      </c>
      <c r="G4" s="137" t="str">
        <f>IF(LAHIKONTAKTSED!$AJ4,
    IF(
        OR(
            LAHIKONTAKTSED!$I4 = "Lapsevanem",
            LAHIKONTAKTSED!$I4 = "Eestkostja"
        ),
        0,
        IF(
            LAHIKONTAKTSED!G4 &lt;&gt; "",
            1,
            2
        )
    ),
    ""
)</f>
        <v/>
      </c>
      <c r="H4" s="137" t="str">
        <f>IF(LAHIKONTAKTSED!$AJ4, IF(LAHIKONTAKTSED!H4 &lt;&gt; "", 1, 2), "")</f>
        <v/>
      </c>
      <c r="I4" s="157" t="str">
        <f>IF(LAHIKONTAKTSED!$AJ4,
    IF(OR(
        EXACT(LAHIKONTAKTSED!I4, "Lähikontaktne"),
        EXACT(LAHIKONTAKTSED!I4, "Lapsevanem"),
        EXACT(LAHIKONTAKTSED!I4, "Eestkostja")
    ), 1, -2),
    ""
)</f>
        <v/>
      </c>
      <c r="J4" s="137" t="str">
        <f>IF(
    AND(LAHIKONTAKTSED!$AJ4,  LAHIKONTAKTSED!$I4 &lt;&gt; ""),
    IF(
        OR(
            EXACT(LAHIKONTAKTSED!$I4, "Lapsevanem"),
            EXACT(LAHIKONTAKTSED!$I4, "Eestkostja")
        ),
        IF(
            LAHIKONTAKTSED!J4 &lt;&gt; "",
            1,
            -2
        ),
        0
    ),
    ""
)</f>
        <v/>
      </c>
      <c r="K4" s="137" t="str">
        <f>IF(
    AND(LAHIKONTAKTSED!$AJ4,  LAHIKONTAKTSED!$I4 &lt;&gt; ""),
    IF(
        OR(
            EXACT(LAHIKONTAKTSED!$I4, "Lapsevanem"),
            EXACT(LAHIKONTAKTSED!$I4, "Eestkostja")
        ),
        IF(
            LAHIKONTAKTSED!K4 &lt;&gt; "",
            1,
            -2
        ),
        0
    ),
    ""
)</f>
        <v/>
      </c>
      <c r="L4" s="137" t="str">
        <f ca="1">IF(
    AND(LAHIKONTAKTSED!$AJ4,  LAHIKONTAKTSED!$I4 &lt;&gt; ""),
    IF(
        OR(
            EXACT(LAHIKONTAKTSED!$I4, "Lapsevanem"),
            EXACT(LAHIKONTAKTSED!$I4, "Eestkostja")
        ),
        IF(
            LAHIKONTAKTSED!L4 &lt;&gt; "",
            IF(
                OR(
                    AND(
                        ISNUMBER(LAHIKONTAKTSED!L4),
                        LAHIKONTAKTSED!L4 &gt; 30000000000,
                        LAHIKONTAKTSED!L4 &lt; 63000000000,
                        IF(
                            ISERROR(TEXT((CODE(MID("FEDCA@",LEFT(LAHIKONTAKTSED!L4,1),1))-50)*1000000+LEFT(LAHIKONTAKTSED!L4,7),"0000\.00\.00")+0),
                            FALSE,
                            IF(
                                IF(
                                    MOD(SUMPRODUCT((MID(LAHIKONTAKTSED!L4,COLUMN($A$1:$J$1),1)+0),(MID("1234567891",COLUMN($A$1:$J$1),1)+0)),11)=10,
                                    MOD(MOD(SUMPRODUCT((MID(LAHIKONTAKTSED!L4,COLUMN($A$1:$J$1),1)+0),(MID("3456789123",COLUMN($A$1:$J$1),1)+0)),11),10),
                                    MOD(SUMPRODUCT((MID(LAHIKONTAKTSED!L4,COLUMN($A$1:$J$1),1)+0),(MID("1234567891",COLUMN($A$1:$J$1),1)+0)),11)
                                ) = MID(LAHIKONTAKTSED!L4,11,1)+0,
                                TRUE,
                                FALSE
                            )
                        )
                    ),
                    AND(
                        ISNUMBER(LAHIKONTAKTSED!L4),
                        NOT(
                            ISERROR(
                                DATE(
                                    YEAR(LAHIKONTAKTSED!L4),
                                    MONTH(LAHIKONTAKTSED!L4),
                                    DAY(LAHIKONTAKTSED!L4)
                                )
                            )
                        ),
                        IFERROR(LAHIKONTAKTSED!L4 &gt;= DATE(1910, 1, 1), FALSE),
                        IFERROR(LAHIKONTAKTSED!L4 &lt;= TODAY(), FALSE)
                    )
                ),
                1,
                -2),
            -1
        ),
        0
    ),
    ""
)</f>
        <v/>
      </c>
      <c r="M4" s="137" t="str">
        <f>IF(
    AND(LAHIKONTAKTSED!$AJ4,  LAHIKONTAKTSED!$I4 &lt;&gt; ""),
    IF(
        OR(
            EXACT(LAHIKONTAKTSED!$I4, "Lapsevanem"),
            EXACT(LAHIKONTAKTSED!$I4, "Eestkostja")
        ),
        IF(
            OR(
                AND(_xlfn.NUMBERVALUE(LAHIKONTAKTSED!M4) &gt;  5000000, _xlfn.NUMBERVALUE(LAHIKONTAKTSED!M4) &lt;  5999999),
                AND(_xlfn.NUMBERVALUE(LAHIKONTAKTSED!M4) &gt; 50000000, _xlfn.NUMBERVALUE(LAHIKONTAKTSED!M4) &lt; 59999999)
            ),
            1,
            -2
        ),
        0
    ),
    ""
)</f>
        <v/>
      </c>
      <c r="N4" s="137" t="str">
        <f>IF(
    AND(LAHIKONTAKTSED!$AJ4,  LAHIKONTAKTSED!$I4 &lt;&gt; ""),
    IF(
        OR(
            EXACT(LAHIKONTAKTSED!$I4, "Lapsevanem"),
            EXACT(LAHIKONTAKTSED!$I4, "Eestkostja")
        ),
        IF(
            LAHIKONTAKTSED!N4 &lt;&gt; "",
            1,
            2
        ),
        0
    ),
    ""
)</f>
        <v/>
      </c>
      <c r="O4" s="136" t="str">
        <f>IF(
    LAHIKONTAKTSED!$AJ4,
    IF(LAHIKONTAKTSED!O4 &lt;&gt; "", 1, -1),
    ""
)</f>
        <v/>
      </c>
      <c r="P4" s="136" t="str">
        <f>IF(
    LAHIKONTAKTSED!$AJ4,
    IF(LAHIKONTAKTSED!P4 &lt;&gt; "", 1, -1),
    ""
)</f>
        <v/>
      </c>
      <c r="Q4" s="136" t="str">
        <f>IF(
    LAHIKONTAKTSED!$AJ4,
    IF(LAHIKONTAKTSED!Q4 &lt;&gt; "", 1, -1),
    ""
)</f>
        <v/>
      </c>
      <c r="R4" s="136" t="str">
        <f>IF(
    LAHIKONTAKTSED!$AJ4,
    IF(LAHIKONTAKTSED!R4 &lt;&gt; "", 1, 2),
    ""
)</f>
        <v/>
      </c>
      <c r="S4" s="158" t="str">
        <f ca="1">IF(LAHIKONTAKTSED!$AJ4,
    IF(AND(
        ISNUMBER(LAHIKONTAKTSED!S4),
        NOT(
            ISERROR(
                DATE(
                    YEAR(LAHIKONTAKTSED!S4),
                    MONTH(LAHIKONTAKTSED!S4),
                    DAY(LAHIKONTAKTSED!S4)
                )
            )
        ),
        IFERROR(LAHIKONTAKTSED!S4 &gt;= TODAY()-13, FALSE),
        IFERROR(LAHIKONTAKTSED!S4 &lt;= TODAY(), FALSE)
    ), 1, -2),
    ""
)</f>
        <v/>
      </c>
      <c r="T4" s="158" t="str">
        <f ca="1">IF(LAHIKONTAKTSED!$AJ4,
    IF(AND(
        ISNUMBER(LAHIKONTAKTSED!T4),
        NOT(
            ISERROR(
                DATE(
                    YEAR(LAHIKONTAKTSED!T4),
                    MONTH(LAHIKONTAKTSED!T4),
                    DAY(LAHIKONTAKTSED!T4)
                )
            )
        ),
        IFERROR(LAHIKONTAKTSED!T4 &gt;= TODAY()-13, FALSE),
        IFERROR(LAHIKONTAKTSED!T4 &lt;= TODAY()+1, FALSE)
    ), 1, -2),
    ""
)</f>
        <v/>
      </c>
      <c r="U4" s="159" t="str">
        <f ca="1">IF(LAHIKONTAKTSED!$AJ4,
    IF(AND(
        ISNUMBER(LAHIKONTAKTSED!U4),
        NOT(
            ISERROR(
                DATE(
                    YEAR(LAHIKONTAKTSED!U4),
                    MONTH(LAHIKONTAKTSED!U4),
                    DAY(LAHIKONTAKTSED!U4)
                )
            )
        ),
        IFERROR(LAHIKONTAKTSED!U4 &gt;= TODAY(), FALSE),
        IFERROR(LAHIKONTAKTSED!U4 &lt;= TODAY() + 11, FALSE)
    ), 1, -2),
    ""
)</f>
        <v/>
      </c>
      <c r="V4" s="136" t="str">
        <f>IF(
    LAHIKONTAKTSED!$AJ4,
    IF(LAHIKONTAKTSED!V4 &lt;&gt; "", 1, -1),
    ""
)</f>
        <v/>
      </c>
      <c r="W4" s="136" t="str">
        <f>IF(
    LAHIKONTAKTSED!$AJ4,
    IF(LAHIKONTAKTSED!W4 &lt;&gt; "", 1, -1),
    ""
)</f>
        <v/>
      </c>
      <c r="X4" s="159" t="str">
        <f ca="1">IF(
    AND(
        LAHIKONTAKTSED!$AJ4
    ),
    IF(
        LAHIKONTAKTSED!X4 &lt;&gt; "",
        IF(
            OR(
            AND(
                ISNUMBER(LAHIKONTAKTSED!X4),
                LAHIKONTAKTSED!X4 &gt; 30000000000,
                LAHIKONTAKTSED!X4 &lt; 63000000000,
                IFERROR(IF(
                    ISERROR(TEXT((CODE(MID("FEDCA@",LEFT(LAHIKONTAKTSED!X4,1),1))-50)*1000000+LEFT(LAHIKONTAKTSED!X4,7),"0000\.00\.00")+0),
                    FALSE,
                    IF(
                        IF(
                            MOD(SUMPRODUCT((MID(LAHIKONTAKTSED!X4,COLUMN($A$1:$J$1),1)+0),(MID("1234567891",COLUMN($A$1:$J$1),1)+0)),11)=10,
                            MOD(MOD(SUMPRODUCT((MID(LAHIKONTAKTSED!X4,COLUMN($A$1:$J$1),1)+0),(MID("3456789123",COLUMN($A$1:$J$1),1)+0)),11),10),
                            MOD(SUMPRODUCT((MID(LAHIKONTAKTSED!X4,COLUMN($A$1:$J$1),1)+0),(MID("1234567891",COLUMN($A$1:$J$1),1)+0)),11)
                        ) = MID(LAHIKONTAKTSED!X4,11,1)+0,
                        TRUE,
                        FALSE
                    )
                ), FALSE)
            ),
            AND(
                ISNUMBER(LAHIKONTAKTSED!X4),
                NOT(
                    ISERROR(
                        DATE(
                            YEAR(LAHIKONTAKTSED!X4),
                            MONTH(LAHIKONTAKTSED!X4),
                            DAY(LAHIKONTAKTSED!X4)
                        )
                    )
                ),
                IFERROR(LAHIKONTAKTSED!X4 &gt;= DATE(1910, 1, 1), FALSE),
                IFERROR(LAHIKONTAKTSED!X4 &lt;= TODAY(), FALSE)
            )
        ), 1, -2),
    -1),
    ""
)</f>
        <v/>
      </c>
    </row>
    <row r="5" spans="1:25" x14ac:dyDescent="0.35">
      <c r="A5" s="138" t="str">
        <f>LAHIKONTAKTSED!A5</f>
        <v/>
      </c>
      <c r="B5" s="154" t="str">
        <f ca="1">IF(LAHIKONTAKTSED!$AJ5,
    IF(AND(
        ISNUMBER(LAHIKONTAKTSED!B5),
        NOT(
            ISERROR(
                DATE(
                    YEAR(LAHIKONTAKTSED!B5),
                    MONTH(LAHIKONTAKTSED!B5),
                    DAY(LAHIKONTAKTSED!B5)
                )
            )
        ),
        IFERROR(LAHIKONTAKTSED!B5 &gt;= TODAY()-13, FALSE),
        IFERROR(LAHIKONTAKTSED!B5 &lt;= TODAY(), FALSE)
    ), 1, -2),
    ""
)</f>
        <v/>
      </c>
      <c r="C5" s="155" t="str">
        <f>IF(LAHIKONTAKTSED!$AJ5,
    IF(AND(
        LAHIKONTAKTSED!C5 &lt;&gt; ""
    ), 1, -2),
    ""
)</f>
        <v/>
      </c>
      <c r="D5" s="155" t="str">
        <f>IF(LAHIKONTAKTSED!$AJ5,
    IF(AND(
        LAHIKONTAKTSED!D5 &lt;&gt; ""
    ), 1, -2),
    ""
)</f>
        <v/>
      </c>
      <c r="E5" s="156" t="str">
        <f ca="1">IF(LAHIKONTAKTSED!$AJ5,
    IF(
        LAHIKONTAKTSED!E5 &lt;&gt; "",
        IF(
            OR(
            AND(
                ISNUMBER(LAHIKONTAKTSED!E5),
                LAHIKONTAKTSED!E5 &gt; 30000000000,
                LAHIKONTAKTSED!E5 &lt; 63000000000,
                IFERROR(IF(
                    ISERROR(TEXT((CODE(MID("FEDCA@",LEFT(LAHIKONTAKTSED!E5,1),1))-50)*1000000+LEFT(LAHIKONTAKTSED!E5,7),"0000\.00\.00")+0),
                    FALSE,
                    IF(
                        IF(
                            MOD(SUMPRODUCT((MID(LAHIKONTAKTSED!E5,COLUMN($A$1:$J$1),1)+0),(MID("1234567891",COLUMN($A$1:$J$1),1)+0)),11)=10,
                            MOD(MOD(SUMPRODUCT((MID(LAHIKONTAKTSED!E5,COLUMN($A$1:$J$1),1)+0),(MID("3456789123",COLUMN($A$1:$J$1),1)+0)),11),10),
                            MOD(SUMPRODUCT((MID(LAHIKONTAKTSED!E5,COLUMN($A$1:$J$1),1)+0),(MID("1234567891",COLUMN($A$1:$J$1),1)+0)),11)
                        ) = MID(LAHIKONTAKTSED!E5,11,1)+0,
                        TRUE,
                        FALSE
                    )
                ), FALSE)
            ),
            AND(
                ISNUMBER(LAHIKONTAKTSED!E5),
                NOT(
                    ISERROR(
                        DATE(
                            YEAR(LAHIKONTAKTSED!E5),
                            MONTH(LAHIKONTAKTSED!E5),
                            DAY(LAHIKONTAKTSED!E5)
                        )
                    )
                ),
                IFERROR(LAHIKONTAKTSED!E5 &gt;= DATE(1910, 1, 1), FALSE),
                IFERROR(LAHIKONTAKTSED!E5 &lt;= TODAY(), FALSE)
            )
        ), 1, -2),
    -1),
    ""
)</f>
        <v/>
      </c>
      <c r="F5" s="137" t="str">
        <f>IF(LAHIKONTAKTSED!$AJ5,
    IF(
        OR(
            LAHIKONTAKTSED!$I5 = "Lapsevanem",
            LAHIKONTAKTSED!$I5 = "Eestkostja"
        ),
        0,
        IF(
            OR(
                AND(_xlfn.NUMBERVALUE(LAHIKONTAKTSED!F5) &gt;  5000000, _xlfn.NUMBERVALUE(LAHIKONTAKTSED!F5) &lt;  5999999),
                AND(_xlfn.NUMBERVALUE(LAHIKONTAKTSED!F5) &gt; 50000000, _xlfn.NUMBERVALUE(LAHIKONTAKTSED!F5) &lt; 59999999)
            ),
            1,
            -2
        )
    ),
    ""
)</f>
        <v/>
      </c>
      <c r="G5" s="137" t="str">
        <f>IF(LAHIKONTAKTSED!$AJ5,
    IF(
        OR(
            LAHIKONTAKTSED!$I5 = "Lapsevanem",
            LAHIKONTAKTSED!$I5 = "Eestkostja"
        ),
        0,
        IF(
            LAHIKONTAKTSED!G5 &lt;&gt; "",
            1,
            2
        )
    ),
    ""
)</f>
        <v/>
      </c>
      <c r="H5" s="137" t="str">
        <f>IF(LAHIKONTAKTSED!$AJ5, IF(LAHIKONTAKTSED!H5 &lt;&gt; "", 1, 2), "")</f>
        <v/>
      </c>
      <c r="I5" s="157" t="str">
        <f>IF(LAHIKONTAKTSED!$AJ5,
    IF(OR(
        EXACT(LAHIKONTAKTSED!I5, "Lähikontaktne"),
        EXACT(LAHIKONTAKTSED!I5, "Lapsevanem"),
        EXACT(LAHIKONTAKTSED!I5, "Eestkostja")
    ), 1, -2),
    ""
)</f>
        <v/>
      </c>
      <c r="J5" s="137" t="str">
        <f>IF(
    AND(LAHIKONTAKTSED!$AJ5,  LAHIKONTAKTSED!$I5 &lt;&gt; ""),
    IF(
        OR(
            EXACT(LAHIKONTAKTSED!$I5, "Lapsevanem"),
            EXACT(LAHIKONTAKTSED!$I5, "Eestkostja")
        ),
        IF(
            LAHIKONTAKTSED!J5 &lt;&gt; "",
            1,
            -2
        ),
        0
    ),
    ""
)</f>
        <v/>
      </c>
      <c r="K5" s="137" t="str">
        <f>IF(
    AND(LAHIKONTAKTSED!$AJ5,  LAHIKONTAKTSED!$I5 &lt;&gt; ""),
    IF(
        OR(
            EXACT(LAHIKONTAKTSED!$I5, "Lapsevanem"),
            EXACT(LAHIKONTAKTSED!$I5, "Eestkostja")
        ),
        IF(
            LAHIKONTAKTSED!K5 &lt;&gt; "",
            1,
            -2
        ),
        0
    ),
    ""
)</f>
        <v/>
      </c>
      <c r="L5" s="137" t="str">
        <f ca="1">IF(
    AND(LAHIKONTAKTSED!$AJ5,  LAHIKONTAKTSED!$I5 &lt;&gt; ""),
    IF(
        OR(
            EXACT(LAHIKONTAKTSED!$I5, "Lapsevanem"),
            EXACT(LAHIKONTAKTSED!$I5, "Eestkostja")
        ),
        IF(
            LAHIKONTAKTSED!L5 &lt;&gt; "",
            IF(
                OR(
                    AND(
                        ISNUMBER(LAHIKONTAKTSED!L5),
                        LAHIKONTAKTSED!L5 &gt; 30000000000,
                        LAHIKONTAKTSED!L5 &lt; 63000000000,
                        IF(
                            ISERROR(TEXT((CODE(MID("FEDCA@",LEFT(LAHIKONTAKTSED!L5,1),1))-50)*1000000+LEFT(LAHIKONTAKTSED!L5,7),"0000\.00\.00")+0),
                            FALSE,
                            IF(
                                IF(
                                    MOD(SUMPRODUCT((MID(LAHIKONTAKTSED!L5,COLUMN($A$1:$J$1),1)+0),(MID("1234567891",COLUMN($A$1:$J$1),1)+0)),11)=10,
                                    MOD(MOD(SUMPRODUCT((MID(LAHIKONTAKTSED!L5,COLUMN($A$1:$J$1),1)+0),(MID("3456789123",COLUMN($A$1:$J$1),1)+0)),11),10),
                                    MOD(SUMPRODUCT((MID(LAHIKONTAKTSED!L5,COLUMN($A$1:$J$1),1)+0),(MID("1234567891",COLUMN($A$1:$J$1),1)+0)),11)
                                ) = MID(LAHIKONTAKTSED!L5,11,1)+0,
                                TRUE,
                                FALSE
                            )
                        )
                    ),
                    AND(
                        ISNUMBER(LAHIKONTAKTSED!L5),
                        NOT(
                            ISERROR(
                                DATE(
                                    YEAR(LAHIKONTAKTSED!L5),
                                    MONTH(LAHIKONTAKTSED!L5),
                                    DAY(LAHIKONTAKTSED!L5)
                                )
                            )
                        ),
                        IFERROR(LAHIKONTAKTSED!L5 &gt;= DATE(1910, 1, 1), FALSE),
                        IFERROR(LAHIKONTAKTSED!L5 &lt;= TODAY(), FALSE)
                    )
                ),
                1,
                -2),
            -1
        ),
        0
    ),
    ""
)</f>
        <v/>
      </c>
      <c r="M5" s="137" t="str">
        <f>IF(
    AND(LAHIKONTAKTSED!$AJ5,  LAHIKONTAKTSED!$I5 &lt;&gt; ""),
    IF(
        OR(
            EXACT(LAHIKONTAKTSED!$I5, "Lapsevanem"),
            EXACT(LAHIKONTAKTSED!$I5, "Eestkostja")
        ),
        IF(
            OR(
                AND(_xlfn.NUMBERVALUE(LAHIKONTAKTSED!M5) &gt;  5000000, _xlfn.NUMBERVALUE(LAHIKONTAKTSED!M5) &lt;  5999999),
                AND(_xlfn.NUMBERVALUE(LAHIKONTAKTSED!M5) &gt; 50000000, _xlfn.NUMBERVALUE(LAHIKONTAKTSED!M5) &lt; 59999999)
            ),
            1,
            -2
        ),
        0
    ),
    ""
)</f>
        <v/>
      </c>
      <c r="N5" s="137" t="str">
        <f>IF(
    AND(LAHIKONTAKTSED!$AJ5,  LAHIKONTAKTSED!$I5 &lt;&gt; ""),
    IF(
        OR(
            EXACT(LAHIKONTAKTSED!$I5, "Lapsevanem"),
            EXACT(LAHIKONTAKTSED!$I5, "Eestkostja")
        ),
        IF(
            LAHIKONTAKTSED!N5 &lt;&gt; "",
            1,
            2
        ),
        0
    ),
    ""
)</f>
        <v/>
      </c>
      <c r="O5" s="136" t="str">
        <f>IF(
    LAHIKONTAKTSED!$AJ5,
    IF(LAHIKONTAKTSED!O5 &lt;&gt; "", 1, -1),
    ""
)</f>
        <v/>
      </c>
      <c r="P5" s="136" t="str">
        <f>IF(
    LAHIKONTAKTSED!$AJ5,
    IF(LAHIKONTAKTSED!P5 &lt;&gt; "", 1, -1),
    ""
)</f>
        <v/>
      </c>
      <c r="Q5" s="136" t="str">
        <f>IF(
    LAHIKONTAKTSED!$AJ5,
    IF(LAHIKONTAKTSED!Q5 &lt;&gt; "", 1, -1),
    ""
)</f>
        <v/>
      </c>
      <c r="R5" s="136" t="str">
        <f>IF(
    LAHIKONTAKTSED!$AJ5,
    IF(LAHIKONTAKTSED!R5 &lt;&gt; "", 1, 2),
    ""
)</f>
        <v/>
      </c>
      <c r="S5" s="158" t="str">
        <f ca="1">IF(LAHIKONTAKTSED!$AJ5,
    IF(AND(
        ISNUMBER(LAHIKONTAKTSED!S5),
        NOT(
            ISERROR(
                DATE(
                    YEAR(LAHIKONTAKTSED!S5),
                    MONTH(LAHIKONTAKTSED!S5),
                    DAY(LAHIKONTAKTSED!S5)
                )
            )
        ),
        IFERROR(LAHIKONTAKTSED!S5 &gt;= TODAY()-13, FALSE),
        IFERROR(LAHIKONTAKTSED!S5 &lt;= TODAY(), FALSE)
    ), 1, -2),
    ""
)</f>
        <v/>
      </c>
      <c r="T5" s="158" t="str">
        <f ca="1">IF(LAHIKONTAKTSED!$AJ5,
    IF(AND(
        ISNUMBER(LAHIKONTAKTSED!T5),
        NOT(
            ISERROR(
                DATE(
                    YEAR(LAHIKONTAKTSED!T5),
                    MONTH(LAHIKONTAKTSED!T5),
                    DAY(LAHIKONTAKTSED!T5)
                )
            )
        ),
        IFERROR(LAHIKONTAKTSED!T5 &gt;= TODAY()-13, FALSE),
        IFERROR(LAHIKONTAKTSED!T5 &lt;= TODAY()+1, FALSE)
    ), 1, -2),
    ""
)</f>
        <v/>
      </c>
      <c r="U5" s="159" t="str">
        <f ca="1">IF(LAHIKONTAKTSED!$AJ5,
    IF(AND(
        ISNUMBER(LAHIKONTAKTSED!U5),
        NOT(
            ISERROR(
                DATE(
                    YEAR(LAHIKONTAKTSED!U5),
                    MONTH(LAHIKONTAKTSED!U5),
                    DAY(LAHIKONTAKTSED!U5)
                )
            )
        ),
        IFERROR(LAHIKONTAKTSED!U5 &gt;= TODAY(), FALSE),
        IFERROR(LAHIKONTAKTSED!U5 &lt;= TODAY() + 11, FALSE)
    ), 1, -2),
    ""
)</f>
        <v/>
      </c>
      <c r="V5" s="136" t="str">
        <f>IF(
    LAHIKONTAKTSED!$AJ5,
    IF(LAHIKONTAKTSED!V5 &lt;&gt; "", 1, -1),
    ""
)</f>
        <v/>
      </c>
      <c r="W5" s="136" t="str">
        <f>IF(
    LAHIKONTAKTSED!$AJ5,
    IF(LAHIKONTAKTSED!W5 &lt;&gt; "", 1, -1),
    ""
)</f>
        <v/>
      </c>
      <c r="X5" s="159" t="str">
        <f ca="1">IF(
    AND(
        LAHIKONTAKTSED!$AJ5
    ),
    IF(
        LAHIKONTAKTSED!X5 &lt;&gt; "",
        IF(
            OR(
            AND(
                ISNUMBER(LAHIKONTAKTSED!X5),
                LAHIKONTAKTSED!X5 &gt; 30000000000,
                LAHIKONTAKTSED!X5 &lt; 63000000000,
                IFERROR(IF(
                    ISERROR(TEXT((CODE(MID("FEDCA@",LEFT(LAHIKONTAKTSED!X5,1),1))-50)*1000000+LEFT(LAHIKONTAKTSED!X5,7),"0000\.00\.00")+0),
                    FALSE,
                    IF(
                        IF(
                            MOD(SUMPRODUCT((MID(LAHIKONTAKTSED!X5,COLUMN($A$1:$J$1),1)+0),(MID("1234567891",COLUMN($A$1:$J$1),1)+0)),11)=10,
                            MOD(MOD(SUMPRODUCT((MID(LAHIKONTAKTSED!X5,COLUMN($A$1:$J$1),1)+0),(MID("3456789123",COLUMN($A$1:$J$1),1)+0)),11),10),
                            MOD(SUMPRODUCT((MID(LAHIKONTAKTSED!X5,COLUMN($A$1:$J$1),1)+0),(MID("1234567891",COLUMN($A$1:$J$1),1)+0)),11)
                        ) = MID(LAHIKONTAKTSED!X5,11,1)+0,
                        TRUE,
                        FALSE
                    )
                ), FALSE)
            ),
            AND(
                ISNUMBER(LAHIKONTAKTSED!X5),
                NOT(
                    ISERROR(
                        DATE(
                            YEAR(LAHIKONTAKTSED!X5),
                            MONTH(LAHIKONTAKTSED!X5),
                            DAY(LAHIKONTAKTSED!X5)
                        )
                    )
                ),
                IFERROR(LAHIKONTAKTSED!X5 &gt;= DATE(1910, 1, 1), FALSE),
                IFERROR(LAHIKONTAKTSED!X5 &lt;= TODAY(), FALSE)
            )
        ), 1, -2),
    -1),
    ""
)</f>
        <v/>
      </c>
    </row>
    <row r="6" spans="1:25" x14ac:dyDescent="0.35">
      <c r="A6" s="138" t="str">
        <f>LAHIKONTAKTSED!A6</f>
        <v/>
      </c>
      <c r="B6" s="154" t="str">
        <f ca="1">IF(LAHIKONTAKTSED!$AJ6,
    IF(AND(
        ISNUMBER(LAHIKONTAKTSED!B6),
        NOT(
            ISERROR(
                DATE(
                    YEAR(LAHIKONTAKTSED!B6),
                    MONTH(LAHIKONTAKTSED!B6),
                    DAY(LAHIKONTAKTSED!B6)
                )
            )
        ),
        IFERROR(LAHIKONTAKTSED!B6 &gt;= TODAY()-13, FALSE),
        IFERROR(LAHIKONTAKTSED!B6 &lt;= TODAY(), FALSE)
    ), 1, -2),
    ""
)</f>
        <v/>
      </c>
      <c r="C6" s="155" t="str">
        <f>IF(LAHIKONTAKTSED!$AJ6,
    IF(AND(
        LAHIKONTAKTSED!C6 &lt;&gt; ""
    ), 1, -2),
    ""
)</f>
        <v/>
      </c>
      <c r="D6" s="155" t="str">
        <f>IF(LAHIKONTAKTSED!$AJ6,
    IF(AND(
        LAHIKONTAKTSED!D6 &lt;&gt; ""
    ), 1, -2),
    ""
)</f>
        <v/>
      </c>
      <c r="E6" s="156" t="str">
        <f ca="1">IF(LAHIKONTAKTSED!$AJ6,
    IF(
        LAHIKONTAKTSED!E6 &lt;&gt; "",
        IF(
            OR(
            AND(
                ISNUMBER(LAHIKONTAKTSED!E6),
                LAHIKONTAKTSED!E6 &gt; 30000000000,
                LAHIKONTAKTSED!E6 &lt; 63000000000,
                IFERROR(IF(
                    ISERROR(TEXT((CODE(MID("FEDCA@",LEFT(LAHIKONTAKTSED!E6,1),1))-50)*1000000+LEFT(LAHIKONTAKTSED!E6,7),"0000\.00\.00")+0),
                    FALSE,
                    IF(
                        IF(
                            MOD(SUMPRODUCT((MID(LAHIKONTAKTSED!E6,COLUMN($A$1:$J$1),1)+0),(MID("1234567891",COLUMN($A$1:$J$1),1)+0)),11)=10,
                            MOD(MOD(SUMPRODUCT((MID(LAHIKONTAKTSED!E6,COLUMN($A$1:$J$1),1)+0),(MID("3456789123",COLUMN($A$1:$J$1),1)+0)),11),10),
                            MOD(SUMPRODUCT((MID(LAHIKONTAKTSED!E6,COLUMN($A$1:$J$1),1)+0),(MID("1234567891",COLUMN($A$1:$J$1),1)+0)),11)
                        ) = MID(LAHIKONTAKTSED!E6,11,1)+0,
                        TRUE,
                        FALSE
                    )
                ), FALSE)
            ),
            AND(
                ISNUMBER(LAHIKONTAKTSED!E6),
                NOT(
                    ISERROR(
                        DATE(
                            YEAR(LAHIKONTAKTSED!E6),
                            MONTH(LAHIKONTAKTSED!E6),
                            DAY(LAHIKONTAKTSED!E6)
                        )
                    )
                ),
                IFERROR(LAHIKONTAKTSED!E6 &gt;= DATE(1910, 1, 1), FALSE),
                IFERROR(LAHIKONTAKTSED!E6 &lt;= TODAY(), FALSE)
            )
        ), 1, -2),
    -1),
    ""
)</f>
        <v/>
      </c>
      <c r="F6" s="137" t="str">
        <f>IF(LAHIKONTAKTSED!$AJ6,
    IF(
        OR(
            LAHIKONTAKTSED!$I6 = "Lapsevanem",
            LAHIKONTAKTSED!$I6 = "Eestkostja"
        ),
        0,
        IF(
            OR(
                AND(_xlfn.NUMBERVALUE(LAHIKONTAKTSED!F6) &gt;  5000000, _xlfn.NUMBERVALUE(LAHIKONTAKTSED!F6) &lt;  5999999),
                AND(_xlfn.NUMBERVALUE(LAHIKONTAKTSED!F6) &gt; 50000000, _xlfn.NUMBERVALUE(LAHIKONTAKTSED!F6) &lt; 59999999)
            ),
            1,
            -2
        )
    ),
    ""
)</f>
        <v/>
      </c>
      <c r="G6" s="137" t="str">
        <f>IF(LAHIKONTAKTSED!$AJ6,
    IF(
        OR(
            LAHIKONTAKTSED!$I6 = "Lapsevanem",
            LAHIKONTAKTSED!$I6 = "Eestkostja"
        ),
        0,
        IF(
            LAHIKONTAKTSED!G6 &lt;&gt; "",
            1,
            2
        )
    ),
    ""
)</f>
        <v/>
      </c>
      <c r="H6" s="137" t="str">
        <f>IF(LAHIKONTAKTSED!$AJ6, IF(LAHIKONTAKTSED!H6 &lt;&gt; "", 1, 2), "")</f>
        <v/>
      </c>
      <c r="I6" s="157" t="str">
        <f>IF(LAHIKONTAKTSED!$AJ6,
    IF(OR(
        EXACT(LAHIKONTAKTSED!I6, "Lähikontaktne"),
        EXACT(LAHIKONTAKTSED!I6, "Lapsevanem"),
        EXACT(LAHIKONTAKTSED!I6, "Eestkostja")
    ), 1, -2),
    ""
)</f>
        <v/>
      </c>
      <c r="J6" s="137" t="str">
        <f>IF(
    AND(LAHIKONTAKTSED!$AJ6,  LAHIKONTAKTSED!$I6 &lt;&gt; ""),
    IF(
        OR(
            EXACT(LAHIKONTAKTSED!$I6, "Lapsevanem"),
            EXACT(LAHIKONTAKTSED!$I6, "Eestkostja")
        ),
        IF(
            LAHIKONTAKTSED!J6 &lt;&gt; "",
            1,
            -2
        ),
        0
    ),
    ""
)</f>
        <v/>
      </c>
      <c r="K6" s="137" t="str">
        <f>IF(
    AND(LAHIKONTAKTSED!$AJ6,  LAHIKONTAKTSED!$I6 &lt;&gt; ""),
    IF(
        OR(
            EXACT(LAHIKONTAKTSED!$I6, "Lapsevanem"),
            EXACT(LAHIKONTAKTSED!$I6, "Eestkostja")
        ),
        IF(
            LAHIKONTAKTSED!K6 &lt;&gt; "",
            1,
            -2
        ),
        0
    ),
    ""
)</f>
        <v/>
      </c>
      <c r="L6" s="137" t="str">
        <f ca="1">IF(
    AND(LAHIKONTAKTSED!$AJ6,  LAHIKONTAKTSED!$I6 &lt;&gt; ""),
    IF(
        OR(
            EXACT(LAHIKONTAKTSED!$I6, "Lapsevanem"),
            EXACT(LAHIKONTAKTSED!$I6, "Eestkostja")
        ),
        IF(
            LAHIKONTAKTSED!L6 &lt;&gt; "",
            IF(
                OR(
                    AND(
                        ISNUMBER(LAHIKONTAKTSED!L6),
                        LAHIKONTAKTSED!L6 &gt; 30000000000,
                        LAHIKONTAKTSED!L6 &lt; 63000000000,
                        IF(
                            ISERROR(TEXT((CODE(MID("FEDCA@",LEFT(LAHIKONTAKTSED!L6,1),1))-50)*1000000+LEFT(LAHIKONTAKTSED!L6,7),"0000\.00\.00")+0),
                            FALSE,
                            IF(
                                IF(
                                    MOD(SUMPRODUCT((MID(LAHIKONTAKTSED!L6,COLUMN($A$1:$J$1),1)+0),(MID("1234567891",COLUMN($A$1:$J$1),1)+0)),11)=10,
                                    MOD(MOD(SUMPRODUCT((MID(LAHIKONTAKTSED!L6,COLUMN($A$1:$J$1),1)+0),(MID("3456789123",COLUMN($A$1:$J$1),1)+0)),11),10),
                                    MOD(SUMPRODUCT((MID(LAHIKONTAKTSED!L6,COLUMN($A$1:$J$1),1)+0),(MID("1234567891",COLUMN($A$1:$J$1),1)+0)),11)
                                ) = MID(LAHIKONTAKTSED!L6,11,1)+0,
                                TRUE,
                                FALSE
                            )
                        )
                    ),
                    AND(
                        ISNUMBER(LAHIKONTAKTSED!L6),
                        NOT(
                            ISERROR(
                                DATE(
                                    YEAR(LAHIKONTAKTSED!L6),
                                    MONTH(LAHIKONTAKTSED!L6),
                                    DAY(LAHIKONTAKTSED!L6)
                                )
                            )
                        ),
                        IFERROR(LAHIKONTAKTSED!L6 &gt;= DATE(1910, 1, 1), FALSE),
                        IFERROR(LAHIKONTAKTSED!L6 &lt;= TODAY(), FALSE)
                    )
                ),
                1,
                -2),
            -1
        ),
        0
    ),
    ""
)</f>
        <v/>
      </c>
      <c r="M6" s="137" t="str">
        <f>IF(
    AND(LAHIKONTAKTSED!$AJ6,  LAHIKONTAKTSED!$I6 &lt;&gt; ""),
    IF(
        OR(
            EXACT(LAHIKONTAKTSED!$I6, "Lapsevanem"),
            EXACT(LAHIKONTAKTSED!$I6, "Eestkostja")
        ),
        IF(
            OR(
                AND(_xlfn.NUMBERVALUE(LAHIKONTAKTSED!M6) &gt;  5000000, _xlfn.NUMBERVALUE(LAHIKONTAKTSED!M6) &lt;  5999999),
                AND(_xlfn.NUMBERVALUE(LAHIKONTAKTSED!M6) &gt; 50000000, _xlfn.NUMBERVALUE(LAHIKONTAKTSED!M6) &lt; 59999999)
            ),
            1,
            -2
        ),
        0
    ),
    ""
)</f>
        <v/>
      </c>
      <c r="N6" s="137" t="str">
        <f>IF(
    AND(LAHIKONTAKTSED!$AJ6,  LAHIKONTAKTSED!$I6 &lt;&gt; ""),
    IF(
        OR(
            EXACT(LAHIKONTAKTSED!$I6, "Lapsevanem"),
            EXACT(LAHIKONTAKTSED!$I6, "Eestkostja")
        ),
        IF(
            LAHIKONTAKTSED!N6 &lt;&gt; "",
            1,
            2
        ),
        0
    ),
    ""
)</f>
        <v/>
      </c>
      <c r="O6" s="136" t="str">
        <f>IF(
    LAHIKONTAKTSED!$AJ6,
    IF(LAHIKONTAKTSED!O6 &lt;&gt; "", 1, -1),
    ""
)</f>
        <v/>
      </c>
      <c r="P6" s="136" t="str">
        <f>IF(
    LAHIKONTAKTSED!$AJ6,
    IF(LAHIKONTAKTSED!P6 &lt;&gt; "", 1, -1),
    ""
)</f>
        <v/>
      </c>
      <c r="Q6" s="136" t="str">
        <f>IF(
    LAHIKONTAKTSED!$AJ6,
    IF(LAHIKONTAKTSED!Q6 &lt;&gt; "", 1, -1),
    ""
)</f>
        <v/>
      </c>
      <c r="R6" s="136" t="str">
        <f>IF(
    LAHIKONTAKTSED!$AJ6,
    IF(LAHIKONTAKTSED!R6 &lt;&gt; "", 1, 2),
    ""
)</f>
        <v/>
      </c>
      <c r="S6" s="158" t="str">
        <f ca="1">IF(LAHIKONTAKTSED!$AJ6,
    IF(AND(
        ISNUMBER(LAHIKONTAKTSED!S6),
        NOT(
            ISERROR(
                DATE(
                    YEAR(LAHIKONTAKTSED!S6),
                    MONTH(LAHIKONTAKTSED!S6),
                    DAY(LAHIKONTAKTSED!S6)
                )
            )
        ),
        IFERROR(LAHIKONTAKTSED!S6 &gt;= TODAY()-13, FALSE),
        IFERROR(LAHIKONTAKTSED!S6 &lt;= TODAY(), FALSE)
    ), 1, -2),
    ""
)</f>
        <v/>
      </c>
      <c r="T6" s="158" t="str">
        <f ca="1">IF(LAHIKONTAKTSED!$AJ6,
    IF(AND(
        ISNUMBER(LAHIKONTAKTSED!T6),
        NOT(
            ISERROR(
                DATE(
                    YEAR(LAHIKONTAKTSED!T6),
                    MONTH(LAHIKONTAKTSED!T6),
                    DAY(LAHIKONTAKTSED!T6)
                )
            )
        ),
        IFERROR(LAHIKONTAKTSED!T6 &gt;= TODAY()-13, FALSE),
        IFERROR(LAHIKONTAKTSED!T6 &lt;= TODAY()+1, FALSE)
    ), 1, -2),
    ""
)</f>
        <v/>
      </c>
      <c r="U6" s="159" t="str">
        <f ca="1">IF(LAHIKONTAKTSED!$AJ6,
    IF(AND(
        ISNUMBER(LAHIKONTAKTSED!U6),
        NOT(
            ISERROR(
                DATE(
                    YEAR(LAHIKONTAKTSED!U6),
                    MONTH(LAHIKONTAKTSED!U6),
                    DAY(LAHIKONTAKTSED!U6)
                )
            )
        ),
        IFERROR(LAHIKONTAKTSED!U6 &gt;= TODAY(), FALSE),
        IFERROR(LAHIKONTAKTSED!U6 &lt;= TODAY() + 11, FALSE)
    ), 1, -2),
    ""
)</f>
        <v/>
      </c>
      <c r="V6" s="136" t="str">
        <f>IF(
    LAHIKONTAKTSED!$AJ6,
    IF(LAHIKONTAKTSED!V6 &lt;&gt; "", 1, -1),
    ""
)</f>
        <v/>
      </c>
      <c r="W6" s="136" t="str">
        <f>IF(
    LAHIKONTAKTSED!$AJ6,
    IF(LAHIKONTAKTSED!W6 &lt;&gt; "", 1, -1),
    ""
)</f>
        <v/>
      </c>
      <c r="X6" s="159" t="str">
        <f ca="1">IF(
    AND(
        LAHIKONTAKTSED!$AJ6
    ),
    IF(
        LAHIKONTAKTSED!X6 &lt;&gt; "",
        IF(
            OR(
            AND(
                ISNUMBER(LAHIKONTAKTSED!X6),
                LAHIKONTAKTSED!X6 &gt; 30000000000,
                LAHIKONTAKTSED!X6 &lt; 63000000000,
                IFERROR(IF(
                    ISERROR(TEXT((CODE(MID("FEDCA@",LEFT(LAHIKONTAKTSED!X6,1),1))-50)*1000000+LEFT(LAHIKONTAKTSED!X6,7),"0000\.00\.00")+0),
                    FALSE,
                    IF(
                        IF(
                            MOD(SUMPRODUCT((MID(LAHIKONTAKTSED!X6,COLUMN($A$1:$J$1),1)+0),(MID("1234567891",COLUMN($A$1:$J$1),1)+0)),11)=10,
                            MOD(MOD(SUMPRODUCT((MID(LAHIKONTAKTSED!X6,COLUMN($A$1:$J$1),1)+0),(MID("3456789123",COLUMN($A$1:$J$1),1)+0)),11),10),
                            MOD(SUMPRODUCT((MID(LAHIKONTAKTSED!X6,COLUMN($A$1:$J$1),1)+0),(MID("1234567891",COLUMN($A$1:$J$1),1)+0)),11)
                        ) = MID(LAHIKONTAKTSED!X6,11,1)+0,
                        TRUE,
                        FALSE
                    )
                ), FALSE)
            ),
            AND(
                ISNUMBER(LAHIKONTAKTSED!X6),
                NOT(
                    ISERROR(
                        DATE(
                            YEAR(LAHIKONTAKTSED!X6),
                            MONTH(LAHIKONTAKTSED!X6),
                            DAY(LAHIKONTAKTSED!X6)
                        )
                    )
                ),
                IFERROR(LAHIKONTAKTSED!X6 &gt;= DATE(1910, 1, 1), FALSE),
                IFERROR(LAHIKONTAKTSED!X6 &lt;= TODAY(), FALSE)
            )
        ), 1, -2),
    -1),
    ""
)</f>
        <v/>
      </c>
    </row>
    <row r="7" spans="1:25" x14ac:dyDescent="0.35">
      <c r="A7" s="138" t="str">
        <f>LAHIKONTAKTSED!A7</f>
        <v/>
      </c>
      <c r="B7" s="154" t="str">
        <f ca="1">IF(LAHIKONTAKTSED!$AJ7,
    IF(AND(
        ISNUMBER(LAHIKONTAKTSED!B7),
        NOT(
            ISERROR(
                DATE(
                    YEAR(LAHIKONTAKTSED!B7),
                    MONTH(LAHIKONTAKTSED!B7),
                    DAY(LAHIKONTAKTSED!B7)
                )
            )
        ),
        IFERROR(LAHIKONTAKTSED!B7 &gt;= TODAY()-13, FALSE),
        IFERROR(LAHIKONTAKTSED!B7 &lt;= TODAY(), FALSE)
    ), 1, -2),
    ""
)</f>
        <v/>
      </c>
      <c r="C7" s="155" t="str">
        <f>IF(LAHIKONTAKTSED!$AJ7,
    IF(AND(
        LAHIKONTAKTSED!C7 &lt;&gt; ""
    ), 1, -2),
    ""
)</f>
        <v/>
      </c>
      <c r="D7" s="155" t="str">
        <f>IF(LAHIKONTAKTSED!$AJ7,
    IF(AND(
        LAHIKONTAKTSED!D7 &lt;&gt; ""
    ), 1, -2),
    ""
)</f>
        <v/>
      </c>
      <c r="E7" s="156" t="str">
        <f ca="1">IF(LAHIKONTAKTSED!$AJ7,
    IF(
        LAHIKONTAKTSED!E7 &lt;&gt; "",
        IF(
            OR(
            AND(
                ISNUMBER(LAHIKONTAKTSED!E7),
                LAHIKONTAKTSED!E7 &gt; 30000000000,
                LAHIKONTAKTSED!E7 &lt; 63000000000,
                IFERROR(IF(
                    ISERROR(TEXT((CODE(MID("FEDCA@",LEFT(LAHIKONTAKTSED!E7,1),1))-50)*1000000+LEFT(LAHIKONTAKTSED!E7,7),"0000\.00\.00")+0),
                    FALSE,
                    IF(
                        IF(
                            MOD(SUMPRODUCT((MID(LAHIKONTAKTSED!E7,COLUMN($A$1:$J$1),1)+0),(MID("1234567891",COLUMN($A$1:$J$1),1)+0)),11)=10,
                            MOD(MOD(SUMPRODUCT((MID(LAHIKONTAKTSED!E7,COLUMN($A$1:$J$1),1)+0),(MID("3456789123",COLUMN($A$1:$J$1),1)+0)),11),10),
                            MOD(SUMPRODUCT((MID(LAHIKONTAKTSED!E7,COLUMN($A$1:$J$1),1)+0),(MID("1234567891",COLUMN($A$1:$J$1),1)+0)),11)
                        ) = MID(LAHIKONTAKTSED!E7,11,1)+0,
                        TRUE,
                        FALSE
                    )
                ), FALSE)
            ),
            AND(
                ISNUMBER(LAHIKONTAKTSED!E7),
                NOT(
                    ISERROR(
                        DATE(
                            YEAR(LAHIKONTAKTSED!E7),
                            MONTH(LAHIKONTAKTSED!E7),
                            DAY(LAHIKONTAKTSED!E7)
                        )
                    )
                ),
                IFERROR(LAHIKONTAKTSED!E7 &gt;= DATE(1910, 1, 1), FALSE),
                IFERROR(LAHIKONTAKTSED!E7 &lt;= TODAY(), FALSE)
            )
        ), 1, -2),
    -1),
    ""
)</f>
        <v/>
      </c>
      <c r="F7" s="137" t="str">
        <f>IF(LAHIKONTAKTSED!$AJ7,
    IF(
        OR(
            LAHIKONTAKTSED!$I7 = "Lapsevanem",
            LAHIKONTAKTSED!$I7 = "Eestkostja"
        ),
        0,
        IF(
            OR(
                AND(_xlfn.NUMBERVALUE(LAHIKONTAKTSED!F7) &gt;  5000000, _xlfn.NUMBERVALUE(LAHIKONTAKTSED!F7) &lt;  5999999),
                AND(_xlfn.NUMBERVALUE(LAHIKONTAKTSED!F7) &gt; 50000000, _xlfn.NUMBERVALUE(LAHIKONTAKTSED!F7) &lt; 59999999)
            ),
            1,
            -2
        )
    ),
    ""
)</f>
        <v/>
      </c>
      <c r="G7" s="137" t="str">
        <f>IF(LAHIKONTAKTSED!$AJ7,
    IF(
        OR(
            LAHIKONTAKTSED!$I7 = "Lapsevanem",
            LAHIKONTAKTSED!$I7 = "Eestkostja"
        ),
        0,
        IF(
            LAHIKONTAKTSED!G7 &lt;&gt; "",
            1,
            2
        )
    ),
    ""
)</f>
        <v/>
      </c>
      <c r="H7" s="137" t="str">
        <f>IF(LAHIKONTAKTSED!$AJ7, IF(LAHIKONTAKTSED!H7 &lt;&gt; "", 1, 2), "")</f>
        <v/>
      </c>
      <c r="I7" s="157" t="str">
        <f>IF(LAHIKONTAKTSED!$AJ7,
    IF(OR(
        EXACT(LAHIKONTAKTSED!I7, "Lähikontaktne"),
        EXACT(LAHIKONTAKTSED!I7, "Lapsevanem"),
        EXACT(LAHIKONTAKTSED!I7, "Eestkostja")
    ), 1, -2),
    ""
)</f>
        <v/>
      </c>
      <c r="J7" s="137" t="str">
        <f>IF(
    AND(LAHIKONTAKTSED!$AJ7,  LAHIKONTAKTSED!$I7 &lt;&gt; ""),
    IF(
        OR(
            EXACT(LAHIKONTAKTSED!$I7, "Lapsevanem"),
            EXACT(LAHIKONTAKTSED!$I7, "Eestkostja")
        ),
        IF(
            LAHIKONTAKTSED!J7 &lt;&gt; "",
            1,
            -2
        ),
        0
    ),
    ""
)</f>
        <v/>
      </c>
      <c r="K7" s="137" t="str">
        <f>IF(
    AND(LAHIKONTAKTSED!$AJ7,  LAHIKONTAKTSED!$I7 &lt;&gt; ""),
    IF(
        OR(
            EXACT(LAHIKONTAKTSED!$I7, "Lapsevanem"),
            EXACT(LAHIKONTAKTSED!$I7, "Eestkostja")
        ),
        IF(
            LAHIKONTAKTSED!K7 &lt;&gt; "",
            1,
            -2
        ),
        0
    ),
    ""
)</f>
        <v/>
      </c>
      <c r="L7" s="137" t="str">
        <f ca="1">IF(
    AND(LAHIKONTAKTSED!$AJ7,  LAHIKONTAKTSED!$I7 &lt;&gt; ""),
    IF(
        OR(
            EXACT(LAHIKONTAKTSED!$I7, "Lapsevanem"),
            EXACT(LAHIKONTAKTSED!$I7, "Eestkostja")
        ),
        IF(
            LAHIKONTAKTSED!L7 &lt;&gt; "",
            IF(
                OR(
                    AND(
                        ISNUMBER(LAHIKONTAKTSED!L7),
                        LAHIKONTAKTSED!L7 &gt; 30000000000,
                        LAHIKONTAKTSED!L7 &lt; 63000000000,
                        IF(
                            ISERROR(TEXT((CODE(MID("FEDCA@",LEFT(LAHIKONTAKTSED!L7,1),1))-50)*1000000+LEFT(LAHIKONTAKTSED!L7,7),"0000\.00\.00")+0),
                            FALSE,
                            IF(
                                IF(
                                    MOD(SUMPRODUCT((MID(LAHIKONTAKTSED!L7,COLUMN($A$1:$J$1),1)+0),(MID("1234567891",COLUMN($A$1:$J$1),1)+0)),11)=10,
                                    MOD(MOD(SUMPRODUCT((MID(LAHIKONTAKTSED!L7,COLUMN($A$1:$J$1),1)+0),(MID("3456789123",COLUMN($A$1:$J$1),1)+0)),11),10),
                                    MOD(SUMPRODUCT((MID(LAHIKONTAKTSED!L7,COLUMN($A$1:$J$1),1)+0),(MID("1234567891",COLUMN($A$1:$J$1),1)+0)),11)
                                ) = MID(LAHIKONTAKTSED!L7,11,1)+0,
                                TRUE,
                                FALSE
                            )
                        )
                    ),
                    AND(
                        ISNUMBER(LAHIKONTAKTSED!L7),
                        NOT(
                            ISERROR(
                                DATE(
                                    YEAR(LAHIKONTAKTSED!L7),
                                    MONTH(LAHIKONTAKTSED!L7),
                                    DAY(LAHIKONTAKTSED!L7)
                                )
                            )
                        ),
                        IFERROR(LAHIKONTAKTSED!L7 &gt;= DATE(1910, 1, 1), FALSE),
                        IFERROR(LAHIKONTAKTSED!L7 &lt;= TODAY(), FALSE)
                    )
                ),
                1,
                -2),
            -1
        ),
        0
    ),
    ""
)</f>
        <v/>
      </c>
      <c r="M7" s="137" t="str">
        <f>IF(
    AND(LAHIKONTAKTSED!$AJ7,  LAHIKONTAKTSED!$I7 &lt;&gt; ""),
    IF(
        OR(
            EXACT(LAHIKONTAKTSED!$I7, "Lapsevanem"),
            EXACT(LAHIKONTAKTSED!$I7, "Eestkostja")
        ),
        IF(
            OR(
                AND(_xlfn.NUMBERVALUE(LAHIKONTAKTSED!M7) &gt;  5000000, _xlfn.NUMBERVALUE(LAHIKONTAKTSED!M7) &lt;  5999999),
                AND(_xlfn.NUMBERVALUE(LAHIKONTAKTSED!M7) &gt; 50000000, _xlfn.NUMBERVALUE(LAHIKONTAKTSED!M7) &lt; 59999999)
            ),
            1,
            -2
        ),
        0
    ),
    ""
)</f>
        <v/>
      </c>
      <c r="N7" s="137" t="str">
        <f>IF(
    AND(LAHIKONTAKTSED!$AJ7,  LAHIKONTAKTSED!$I7 &lt;&gt; ""),
    IF(
        OR(
            EXACT(LAHIKONTAKTSED!$I7, "Lapsevanem"),
            EXACT(LAHIKONTAKTSED!$I7, "Eestkostja")
        ),
        IF(
            LAHIKONTAKTSED!N7 &lt;&gt; "",
            1,
            2
        ),
        0
    ),
    ""
)</f>
        <v/>
      </c>
      <c r="O7" s="136" t="str">
        <f>IF(
    LAHIKONTAKTSED!$AJ7,
    IF(LAHIKONTAKTSED!O7 &lt;&gt; "", 1, -1),
    ""
)</f>
        <v/>
      </c>
      <c r="P7" s="136" t="str">
        <f>IF(
    LAHIKONTAKTSED!$AJ7,
    IF(LAHIKONTAKTSED!P7 &lt;&gt; "", 1, -1),
    ""
)</f>
        <v/>
      </c>
      <c r="Q7" s="136" t="str">
        <f>IF(
    LAHIKONTAKTSED!$AJ7,
    IF(LAHIKONTAKTSED!Q7 &lt;&gt; "", 1, -1),
    ""
)</f>
        <v/>
      </c>
      <c r="R7" s="136" t="str">
        <f>IF(
    LAHIKONTAKTSED!$AJ7,
    IF(LAHIKONTAKTSED!R7 &lt;&gt; "", 1, 2),
    ""
)</f>
        <v/>
      </c>
      <c r="S7" s="158" t="str">
        <f ca="1">IF(LAHIKONTAKTSED!$AJ7,
    IF(AND(
        ISNUMBER(LAHIKONTAKTSED!S7),
        NOT(
            ISERROR(
                DATE(
                    YEAR(LAHIKONTAKTSED!S7),
                    MONTH(LAHIKONTAKTSED!S7),
                    DAY(LAHIKONTAKTSED!S7)
                )
            )
        ),
        IFERROR(LAHIKONTAKTSED!S7 &gt;= TODAY()-13, FALSE),
        IFERROR(LAHIKONTAKTSED!S7 &lt;= TODAY(), FALSE)
    ), 1, -2),
    ""
)</f>
        <v/>
      </c>
      <c r="T7" s="158" t="str">
        <f ca="1">IF(LAHIKONTAKTSED!$AJ7,
    IF(AND(
        ISNUMBER(LAHIKONTAKTSED!T7),
        NOT(
            ISERROR(
                DATE(
                    YEAR(LAHIKONTAKTSED!T7),
                    MONTH(LAHIKONTAKTSED!T7),
                    DAY(LAHIKONTAKTSED!T7)
                )
            )
        ),
        IFERROR(LAHIKONTAKTSED!T7 &gt;= TODAY()-13, FALSE),
        IFERROR(LAHIKONTAKTSED!T7 &lt;= TODAY()+1, FALSE)
    ), 1, -2),
    ""
)</f>
        <v/>
      </c>
      <c r="U7" s="159" t="str">
        <f ca="1">IF(LAHIKONTAKTSED!$AJ7,
    IF(AND(
        ISNUMBER(LAHIKONTAKTSED!U7),
        NOT(
            ISERROR(
                DATE(
                    YEAR(LAHIKONTAKTSED!U7),
                    MONTH(LAHIKONTAKTSED!U7),
                    DAY(LAHIKONTAKTSED!U7)
                )
            )
        ),
        IFERROR(LAHIKONTAKTSED!U7 &gt;= TODAY(), FALSE),
        IFERROR(LAHIKONTAKTSED!U7 &lt;= TODAY() + 11, FALSE)
    ), 1, -2),
    ""
)</f>
        <v/>
      </c>
      <c r="V7" s="136" t="str">
        <f>IF(
    LAHIKONTAKTSED!$AJ7,
    IF(LAHIKONTAKTSED!V7 &lt;&gt; "", 1, -1),
    ""
)</f>
        <v/>
      </c>
      <c r="W7" s="136" t="str">
        <f>IF(
    LAHIKONTAKTSED!$AJ7,
    IF(LAHIKONTAKTSED!W7 &lt;&gt; "", 1, -1),
    ""
)</f>
        <v/>
      </c>
      <c r="X7" s="159" t="str">
        <f ca="1">IF(
    AND(
        LAHIKONTAKTSED!$AJ7
    ),
    IF(
        LAHIKONTAKTSED!X7 &lt;&gt; "",
        IF(
            OR(
            AND(
                ISNUMBER(LAHIKONTAKTSED!X7),
                LAHIKONTAKTSED!X7 &gt; 30000000000,
                LAHIKONTAKTSED!X7 &lt; 63000000000,
                IFERROR(IF(
                    ISERROR(TEXT((CODE(MID("FEDCA@",LEFT(LAHIKONTAKTSED!X7,1),1))-50)*1000000+LEFT(LAHIKONTAKTSED!X7,7),"0000\.00\.00")+0),
                    FALSE,
                    IF(
                        IF(
                            MOD(SUMPRODUCT((MID(LAHIKONTAKTSED!X7,COLUMN($A$1:$J$1),1)+0),(MID("1234567891",COLUMN($A$1:$J$1),1)+0)),11)=10,
                            MOD(MOD(SUMPRODUCT((MID(LAHIKONTAKTSED!X7,COLUMN($A$1:$J$1),1)+0),(MID("3456789123",COLUMN($A$1:$J$1),1)+0)),11),10),
                            MOD(SUMPRODUCT((MID(LAHIKONTAKTSED!X7,COLUMN($A$1:$J$1),1)+0),(MID("1234567891",COLUMN($A$1:$J$1),1)+0)),11)
                        ) = MID(LAHIKONTAKTSED!X7,11,1)+0,
                        TRUE,
                        FALSE
                    )
                ), FALSE)
            ),
            AND(
                ISNUMBER(LAHIKONTAKTSED!X7),
                NOT(
                    ISERROR(
                        DATE(
                            YEAR(LAHIKONTAKTSED!X7),
                            MONTH(LAHIKONTAKTSED!X7),
                            DAY(LAHIKONTAKTSED!X7)
                        )
                    )
                ),
                IFERROR(LAHIKONTAKTSED!X7 &gt;= DATE(1910, 1, 1), FALSE),
                IFERROR(LAHIKONTAKTSED!X7 &lt;= TODAY(), FALSE)
            )
        ), 1, -2),
    -1),
    ""
)</f>
        <v/>
      </c>
    </row>
    <row r="8" spans="1:25" x14ac:dyDescent="0.35">
      <c r="A8" s="138" t="str">
        <f>LAHIKONTAKTSED!A8</f>
        <v/>
      </c>
      <c r="B8" s="154" t="str">
        <f ca="1">IF(LAHIKONTAKTSED!$AJ8,
    IF(AND(
        ISNUMBER(LAHIKONTAKTSED!B8),
        NOT(
            ISERROR(
                DATE(
                    YEAR(LAHIKONTAKTSED!B8),
                    MONTH(LAHIKONTAKTSED!B8),
                    DAY(LAHIKONTAKTSED!B8)
                )
            )
        ),
        IFERROR(LAHIKONTAKTSED!B8 &gt;= TODAY()-13, FALSE),
        IFERROR(LAHIKONTAKTSED!B8 &lt;= TODAY(), FALSE)
    ), 1, -2),
    ""
)</f>
        <v/>
      </c>
      <c r="C8" s="155" t="str">
        <f>IF(LAHIKONTAKTSED!$AJ8,
    IF(AND(
        LAHIKONTAKTSED!C8 &lt;&gt; ""
    ), 1, -2),
    ""
)</f>
        <v/>
      </c>
      <c r="D8" s="155" t="str">
        <f>IF(LAHIKONTAKTSED!$AJ8,
    IF(AND(
        LAHIKONTAKTSED!D8 &lt;&gt; ""
    ), 1, -2),
    ""
)</f>
        <v/>
      </c>
      <c r="E8" s="156" t="str">
        <f ca="1">IF(LAHIKONTAKTSED!$AJ8,
    IF(
        LAHIKONTAKTSED!E8 &lt;&gt; "",
        IF(
            OR(
            AND(
                ISNUMBER(LAHIKONTAKTSED!E8),
                LAHIKONTAKTSED!E8 &gt; 30000000000,
                LAHIKONTAKTSED!E8 &lt; 63000000000,
                IFERROR(IF(
                    ISERROR(TEXT((CODE(MID("FEDCA@",LEFT(LAHIKONTAKTSED!E8,1),1))-50)*1000000+LEFT(LAHIKONTAKTSED!E8,7),"0000\.00\.00")+0),
                    FALSE,
                    IF(
                        IF(
                            MOD(SUMPRODUCT((MID(LAHIKONTAKTSED!E8,COLUMN($A$1:$J$1),1)+0),(MID("1234567891",COLUMN($A$1:$J$1),1)+0)),11)=10,
                            MOD(MOD(SUMPRODUCT((MID(LAHIKONTAKTSED!E8,COLUMN($A$1:$J$1),1)+0),(MID("3456789123",COLUMN($A$1:$J$1),1)+0)),11),10),
                            MOD(SUMPRODUCT((MID(LAHIKONTAKTSED!E8,COLUMN($A$1:$J$1),1)+0),(MID("1234567891",COLUMN($A$1:$J$1),1)+0)),11)
                        ) = MID(LAHIKONTAKTSED!E8,11,1)+0,
                        TRUE,
                        FALSE
                    )
                ), FALSE)
            ),
            AND(
                ISNUMBER(LAHIKONTAKTSED!E8),
                NOT(
                    ISERROR(
                        DATE(
                            YEAR(LAHIKONTAKTSED!E8),
                            MONTH(LAHIKONTAKTSED!E8),
                            DAY(LAHIKONTAKTSED!E8)
                        )
                    )
                ),
                IFERROR(LAHIKONTAKTSED!E8 &gt;= DATE(1910, 1, 1), FALSE),
                IFERROR(LAHIKONTAKTSED!E8 &lt;= TODAY(), FALSE)
            )
        ), 1, -2),
    -1),
    ""
)</f>
        <v/>
      </c>
      <c r="F8" s="137" t="str">
        <f>IF(LAHIKONTAKTSED!$AJ8,
    IF(
        OR(
            LAHIKONTAKTSED!$I8 = "Lapsevanem",
            LAHIKONTAKTSED!$I8 = "Eestkostja"
        ),
        0,
        IF(
            OR(
                AND(_xlfn.NUMBERVALUE(LAHIKONTAKTSED!F8) &gt;  5000000, _xlfn.NUMBERVALUE(LAHIKONTAKTSED!F8) &lt;  5999999),
                AND(_xlfn.NUMBERVALUE(LAHIKONTAKTSED!F8) &gt; 50000000, _xlfn.NUMBERVALUE(LAHIKONTAKTSED!F8) &lt; 59999999)
            ),
            1,
            -2
        )
    ),
    ""
)</f>
        <v/>
      </c>
      <c r="G8" s="137" t="str">
        <f>IF(LAHIKONTAKTSED!$AJ8,
    IF(
        OR(
            LAHIKONTAKTSED!$I8 = "Lapsevanem",
            LAHIKONTAKTSED!$I8 = "Eestkostja"
        ),
        0,
        IF(
            LAHIKONTAKTSED!G8 &lt;&gt; "",
            1,
            2
        )
    ),
    ""
)</f>
        <v/>
      </c>
      <c r="H8" s="137" t="str">
        <f>IF(LAHIKONTAKTSED!$AJ8, IF(LAHIKONTAKTSED!H8 &lt;&gt; "", 1, 2), "")</f>
        <v/>
      </c>
      <c r="I8" s="157" t="str">
        <f>IF(LAHIKONTAKTSED!$AJ8,
    IF(OR(
        EXACT(LAHIKONTAKTSED!I8, "Lähikontaktne"),
        EXACT(LAHIKONTAKTSED!I8, "Lapsevanem"),
        EXACT(LAHIKONTAKTSED!I8, "Eestkostja")
    ), 1, -2),
    ""
)</f>
        <v/>
      </c>
      <c r="J8" s="137" t="str">
        <f>IF(
    AND(LAHIKONTAKTSED!$AJ8,  LAHIKONTAKTSED!$I8 &lt;&gt; ""),
    IF(
        OR(
            EXACT(LAHIKONTAKTSED!$I8, "Lapsevanem"),
            EXACT(LAHIKONTAKTSED!$I8, "Eestkostja")
        ),
        IF(
            LAHIKONTAKTSED!J8 &lt;&gt; "",
            1,
            -2
        ),
        0
    ),
    ""
)</f>
        <v/>
      </c>
      <c r="K8" s="137" t="str">
        <f>IF(
    AND(LAHIKONTAKTSED!$AJ8,  LAHIKONTAKTSED!$I8 &lt;&gt; ""),
    IF(
        OR(
            EXACT(LAHIKONTAKTSED!$I8, "Lapsevanem"),
            EXACT(LAHIKONTAKTSED!$I8, "Eestkostja")
        ),
        IF(
            LAHIKONTAKTSED!K8 &lt;&gt; "",
            1,
            -2
        ),
        0
    ),
    ""
)</f>
        <v/>
      </c>
      <c r="L8" s="137" t="str">
        <f ca="1">IF(
    AND(LAHIKONTAKTSED!$AJ8,  LAHIKONTAKTSED!$I8 &lt;&gt; ""),
    IF(
        OR(
            EXACT(LAHIKONTAKTSED!$I8, "Lapsevanem"),
            EXACT(LAHIKONTAKTSED!$I8, "Eestkostja")
        ),
        IF(
            LAHIKONTAKTSED!L8 &lt;&gt; "",
            IF(
                OR(
                    AND(
                        ISNUMBER(LAHIKONTAKTSED!L8),
                        LAHIKONTAKTSED!L8 &gt; 30000000000,
                        LAHIKONTAKTSED!L8 &lt; 63000000000,
                        IF(
                            ISERROR(TEXT((CODE(MID("FEDCA@",LEFT(LAHIKONTAKTSED!L8,1),1))-50)*1000000+LEFT(LAHIKONTAKTSED!L8,7),"0000\.00\.00")+0),
                            FALSE,
                            IF(
                                IF(
                                    MOD(SUMPRODUCT((MID(LAHIKONTAKTSED!L8,COLUMN($A$1:$J$1),1)+0),(MID("1234567891",COLUMN($A$1:$J$1),1)+0)),11)=10,
                                    MOD(MOD(SUMPRODUCT((MID(LAHIKONTAKTSED!L8,COLUMN($A$1:$J$1),1)+0),(MID("3456789123",COLUMN($A$1:$J$1),1)+0)),11),10),
                                    MOD(SUMPRODUCT((MID(LAHIKONTAKTSED!L8,COLUMN($A$1:$J$1),1)+0),(MID("1234567891",COLUMN($A$1:$J$1),1)+0)),11)
                                ) = MID(LAHIKONTAKTSED!L8,11,1)+0,
                                TRUE,
                                FALSE
                            )
                        )
                    ),
                    AND(
                        ISNUMBER(LAHIKONTAKTSED!L8),
                        NOT(
                            ISERROR(
                                DATE(
                                    YEAR(LAHIKONTAKTSED!L8),
                                    MONTH(LAHIKONTAKTSED!L8),
                                    DAY(LAHIKONTAKTSED!L8)
                                )
                            )
                        ),
                        IFERROR(LAHIKONTAKTSED!L8 &gt;= DATE(1910, 1, 1), FALSE),
                        IFERROR(LAHIKONTAKTSED!L8 &lt;= TODAY(), FALSE)
                    )
                ),
                1,
                -2),
            -1
        ),
        0
    ),
    ""
)</f>
        <v/>
      </c>
      <c r="M8" s="137" t="str">
        <f>IF(
    AND(LAHIKONTAKTSED!$AJ8,  LAHIKONTAKTSED!$I8 &lt;&gt; ""),
    IF(
        OR(
            EXACT(LAHIKONTAKTSED!$I8, "Lapsevanem"),
            EXACT(LAHIKONTAKTSED!$I8, "Eestkostja")
        ),
        IF(
            OR(
                AND(_xlfn.NUMBERVALUE(LAHIKONTAKTSED!M8) &gt;  5000000, _xlfn.NUMBERVALUE(LAHIKONTAKTSED!M8) &lt;  5999999),
                AND(_xlfn.NUMBERVALUE(LAHIKONTAKTSED!M8) &gt; 50000000, _xlfn.NUMBERVALUE(LAHIKONTAKTSED!M8) &lt; 59999999)
            ),
            1,
            -2
        ),
        0
    ),
    ""
)</f>
        <v/>
      </c>
      <c r="N8" s="137" t="str">
        <f>IF(
    AND(LAHIKONTAKTSED!$AJ8,  LAHIKONTAKTSED!$I8 &lt;&gt; ""),
    IF(
        OR(
            EXACT(LAHIKONTAKTSED!$I8, "Lapsevanem"),
            EXACT(LAHIKONTAKTSED!$I8, "Eestkostja")
        ),
        IF(
            LAHIKONTAKTSED!N8 &lt;&gt; "",
            1,
            2
        ),
        0
    ),
    ""
)</f>
        <v/>
      </c>
      <c r="O8" s="136" t="str">
        <f>IF(
    LAHIKONTAKTSED!$AJ8,
    IF(LAHIKONTAKTSED!O8 &lt;&gt; "", 1, -1),
    ""
)</f>
        <v/>
      </c>
      <c r="P8" s="136" t="str">
        <f>IF(
    LAHIKONTAKTSED!$AJ8,
    IF(LAHIKONTAKTSED!P8 &lt;&gt; "", 1, -1),
    ""
)</f>
        <v/>
      </c>
      <c r="Q8" s="136" t="str">
        <f>IF(
    LAHIKONTAKTSED!$AJ8,
    IF(LAHIKONTAKTSED!Q8 &lt;&gt; "", 1, -1),
    ""
)</f>
        <v/>
      </c>
      <c r="R8" s="136" t="str">
        <f>IF(
    LAHIKONTAKTSED!$AJ8,
    IF(LAHIKONTAKTSED!R8 &lt;&gt; "", 1, 2),
    ""
)</f>
        <v/>
      </c>
      <c r="S8" s="158" t="str">
        <f ca="1">IF(LAHIKONTAKTSED!$AJ8,
    IF(AND(
        ISNUMBER(LAHIKONTAKTSED!S8),
        NOT(
            ISERROR(
                DATE(
                    YEAR(LAHIKONTAKTSED!S8),
                    MONTH(LAHIKONTAKTSED!S8),
                    DAY(LAHIKONTAKTSED!S8)
                )
            )
        ),
        IFERROR(LAHIKONTAKTSED!S8 &gt;= TODAY()-13, FALSE),
        IFERROR(LAHIKONTAKTSED!S8 &lt;= TODAY(), FALSE)
    ), 1, -2),
    ""
)</f>
        <v/>
      </c>
      <c r="T8" s="158" t="str">
        <f ca="1">IF(LAHIKONTAKTSED!$AJ8,
    IF(AND(
        ISNUMBER(LAHIKONTAKTSED!T8),
        NOT(
            ISERROR(
                DATE(
                    YEAR(LAHIKONTAKTSED!T8),
                    MONTH(LAHIKONTAKTSED!T8),
                    DAY(LAHIKONTAKTSED!T8)
                )
            )
        ),
        IFERROR(LAHIKONTAKTSED!T8 &gt;= TODAY()-13, FALSE),
        IFERROR(LAHIKONTAKTSED!T8 &lt;= TODAY()+1, FALSE)
    ), 1, -2),
    ""
)</f>
        <v/>
      </c>
      <c r="U8" s="159" t="str">
        <f ca="1">IF(LAHIKONTAKTSED!$AJ8,
    IF(AND(
        ISNUMBER(LAHIKONTAKTSED!U8),
        NOT(
            ISERROR(
                DATE(
                    YEAR(LAHIKONTAKTSED!U8),
                    MONTH(LAHIKONTAKTSED!U8),
                    DAY(LAHIKONTAKTSED!U8)
                )
            )
        ),
        IFERROR(LAHIKONTAKTSED!U8 &gt;= TODAY(), FALSE),
        IFERROR(LAHIKONTAKTSED!U8 &lt;= TODAY() + 11, FALSE)
    ), 1, -2),
    ""
)</f>
        <v/>
      </c>
      <c r="V8" s="136" t="str">
        <f>IF(
    LAHIKONTAKTSED!$AJ8,
    IF(LAHIKONTAKTSED!V8 &lt;&gt; "", 1, -1),
    ""
)</f>
        <v/>
      </c>
      <c r="W8" s="136" t="str">
        <f>IF(
    LAHIKONTAKTSED!$AJ8,
    IF(LAHIKONTAKTSED!W8 &lt;&gt; "", 1, -1),
    ""
)</f>
        <v/>
      </c>
      <c r="X8" s="159" t="str">
        <f ca="1">IF(
    AND(
        LAHIKONTAKTSED!$AJ8
    ),
    IF(
        LAHIKONTAKTSED!X8 &lt;&gt; "",
        IF(
            OR(
            AND(
                ISNUMBER(LAHIKONTAKTSED!X8),
                LAHIKONTAKTSED!X8 &gt; 30000000000,
                LAHIKONTAKTSED!X8 &lt; 63000000000,
                IFERROR(IF(
                    ISERROR(TEXT((CODE(MID("FEDCA@",LEFT(LAHIKONTAKTSED!X8,1),1))-50)*1000000+LEFT(LAHIKONTAKTSED!X8,7),"0000\.00\.00")+0),
                    FALSE,
                    IF(
                        IF(
                            MOD(SUMPRODUCT((MID(LAHIKONTAKTSED!X8,COLUMN($A$1:$J$1),1)+0),(MID("1234567891",COLUMN($A$1:$J$1),1)+0)),11)=10,
                            MOD(MOD(SUMPRODUCT((MID(LAHIKONTAKTSED!X8,COLUMN($A$1:$J$1),1)+0),(MID("3456789123",COLUMN($A$1:$J$1),1)+0)),11),10),
                            MOD(SUMPRODUCT((MID(LAHIKONTAKTSED!X8,COLUMN($A$1:$J$1),1)+0),(MID("1234567891",COLUMN($A$1:$J$1),1)+0)),11)
                        ) = MID(LAHIKONTAKTSED!X8,11,1)+0,
                        TRUE,
                        FALSE
                    )
                ), FALSE)
            ),
            AND(
                ISNUMBER(LAHIKONTAKTSED!X8),
                NOT(
                    ISERROR(
                        DATE(
                            YEAR(LAHIKONTAKTSED!X8),
                            MONTH(LAHIKONTAKTSED!X8),
                            DAY(LAHIKONTAKTSED!X8)
                        )
                    )
                ),
                IFERROR(LAHIKONTAKTSED!X8 &gt;= DATE(1910, 1, 1), FALSE),
                IFERROR(LAHIKONTAKTSED!X8 &lt;= TODAY(), FALSE)
            )
        ), 1, -2),
    -1),
    ""
)</f>
        <v/>
      </c>
    </row>
    <row r="9" spans="1:25" x14ac:dyDescent="0.35">
      <c r="A9" s="138" t="str">
        <f>LAHIKONTAKTSED!A9</f>
        <v/>
      </c>
      <c r="B9" s="154" t="str">
        <f ca="1">IF(LAHIKONTAKTSED!$AJ9,
    IF(AND(
        ISNUMBER(LAHIKONTAKTSED!B9),
        NOT(
            ISERROR(
                DATE(
                    YEAR(LAHIKONTAKTSED!B9),
                    MONTH(LAHIKONTAKTSED!B9),
                    DAY(LAHIKONTAKTSED!B9)
                )
            )
        ),
        IFERROR(LAHIKONTAKTSED!B9 &gt;= TODAY()-13, FALSE),
        IFERROR(LAHIKONTAKTSED!B9 &lt;= TODAY(), FALSE)
    ), 1, -2),
    ""
)</f>
        <v/>
      </c>
      <c r="C9" s="155" t="str">
        <f>IF(LAHIKONTAKTSED!$AJ9,
    IF(AND(
        LAHIKONTAKTSED!C9 &lt;&gt; ""
    ), 1, -2),
    ""
)</f>
        <v/>
      </c>
      <c r="D9" s="155" t="str">
        <f>IF(LAHIKONTAKTSED!$AJ9,
    IF(AND(
        LAHIKONTAKTSED!D9 &lt;&gt; ""
    ), 1, -2),
    ""
)</f>
        <v/>
      </c>
      <c r="E9" s="156" t="str">
        <f ca="1">IF(LAHIKONTAKTSED!$AJ9,
    IF(
        LAHIKONTAKTSED!E9 &lt;&gt; "",
        IF(
            OR(
            AND(
                ISNUMBER(LAHIKONTAKTSED!E9),
                LAHIKONTAKTSED!E9 &gt; 30000000000,
                LAHIKONTAKTSED!E9 &lt; 63000000000,
                IFERROR(IF(
                    ISERROR(TEXT((CODE(MID("FEDCA@",LEFT(LAHIKONTAKTSED!E9,1),1))-50)*1000000+LEFT(LAHIKONTAKTSED!E9,7),"0000\.00\.00")+0),
                    FALSE,
                    IF(
                        IF(
                            MOD(SUMPRODUCT((MID(LAHIKONTAKTSED!E9,COLUMN($A$1:$J$1),1)+0),(MID("1234567891",COLUMN($A$1:$J$1),1)+0)),11)=10,
                            MOD(MOD(SUMPRODUCT((MID(LAHIKONTAKTSED!E9,COLUMN($A$1:$J$1),1)+0),(MID("3456789123",COLUMN($A$1:$J$1),1)+0)),11),10),
                            MOD(SUMPRODUCT((MID(LAHIKONTAKTSED!E9,COLUMN($A$1:$J$1),1)+0),(MID("1234567891",COLUMN($A$1:$J$1),1)+0)),11)
                        ) = MID(LAHIKONTAKTSED!E9,11,1)+0,
                        TRUE,
                        FALSE
                    )
                ), FALSE)
            ),
            AND(
                ISNUMBER(LAHIKONTAKTSED!E9),
                NOT(
                    ISERROR(
                        DATE(
                            YEAR(LAHIKONTAKTSED!E9),
                            MONTH(LAHIKONTAKTSED!E9),
                            DAY(LAHIKONTAKTSED!E9)
                        )
                    )
                ),
                IFERROR(LAHIKONTAKTSED!E9 &gt;= DATE(1910, 1, 1), FALSE),
                IFERROR(LAHIKONTAKTSED!E9 &lt;= TODAY(), FALSE)
            )
        ), 1, -2),
    -1),
    ""
)</f>
        <v/>
      </c>
      <c r="F9" s="137" t="str">
        <f>IF(LAHIKONTAKTSED!$AJ9,
    IF(
        OR(
            LAHIKONTAKTSED!$I9 = "Lapsevanem",
            LAHIKONTAKTSED!$I9 = "Eestkostja"
        ),
        0,
        IF(
            OR(
                AND(_xlfn.NUMBERVALUE(LAHIKONTAKTSED!F9) &gt;  5000000, _xlfn.NUMBERVALUE(LAHIKONTAKTSED!F9) &lt;  5999999),
                AND(_xlfn.NUMBERVALUE(LAHIKONTAKTSED!F9) &gt; 50000000, _xlfn.NUMBERVALUE(LAHIKONTAKTSED!F9) &lt; 59999999)
            ),
            1,
            -2
        )
    ),
    ""
)</f>
        <v/>
      </c>
      <c r="G9" s="137" t="str">
        <f>IF(LAHIKONTAKTSED!$AJ9,
    IF(
        OR(
            LAHIKONTAKTSED!$I9 = "Lapsevanem",
            LAHIKONTAKTSED!$I9 = "Eestkostja"
        ),
        0,
        IF(
            LAHIKONTAKTSED!G9 &lt;&gt; "",
            1,
            2
        )
    ),
    ""
)</f>
        <v/>
      </c>
      <c r="H9" s="137" t="str">
        <f>IF(LAHIKONTAKTSED!$AJ9, IF(LAHIKONTAKTSED!H9 &lt;&gt; "", 1, 2), "")</f>
        <v/>
      </c>
      <c r="I9" s="157" t="str">
        <f>IF(LAHIKONTAKTSED!$AJ9,
    IF(OR(
        EXACT(LAHIKONTAKTSED!I9, "Lähikontaktne"),
        EXACT(LAHIKONTAKTSED!I9, "Lapsevanem"),
        EXACT(LAHIKONTAKTSED!I9, "Eestkostja")
    ), 1, -2),
    ""
)</f>
        <v/>
      </c>
      <c r="J9" s="137" t="str">
        <f>IF(
    AND(LAHIKONTAKTSED!$AJ9,  LAHIKONTAKTSED!$I9 &lt;&gt; ""),
    IF(
        OR(
            EXACT(LAHIKONTAKTSED!$I9, "Lapsevanem"),
            EXACT(LAHIKONTAKTSED!$I9, "Eestkostja")
        ),
        IF(
            LAHIKONTAKTSED!J9 &lt;&gt; "",
            1,
            -2
        ),
        0
    ),
    ""
)</f>
        <v/>
      </c>
      <c r="K9" s="137" t="str">
        <f>IF(
    AND(LAHIKONTAKTSED!$AJ9,  LAHIKONTAKTSED!$I9 &lt;&gt; ""),
    IF(
        OR(
            EXACT(LAHIKONTAKTSED!$I9, "Lapsevanem"),
            EXACT(LAHIKONTAKTSED!$I9, "Eestkostja")
        ),
        IF(
            LAHIKONTAKTSED!K9 &lt;&gt; "",
            1,
            -2
        ),
        0
    ),
    ""
)</f>
        <v/>
      </c>
      <c r="L9" s="137" t="str">
        <f ca="1">IF(
    AND(LAHIKONTAKTSED!$AJ9,  LAHIKONTAKTSED!$I9 &lt;&gt; ""),
    IF(
        OR(
            EXACT(LAHIKONTAKTSED!$I9, "Lapsevanem"),
            EXACT(LAHIKONTAKTSED!$I9, "Eestkostja")
        ),
        IF(
            LAHIKONTAKTSED!L9 &lt;&gt; "",
            IF(
                OR(
                    AND(
                        ISNUMBER(LAHIKONTAKTSED!L9),
                        LAHIKONTAKTSED!L9 &gt; 30000000000,
                        LAHIKONTAKTSED!L9 &lt; 63000000000,
                        IF(
                            ISERROR(TEXT((CODE(MID("FEDCA@",LEFT(LAHIKONTAKTSED!L9,1),1))-50)*1000000+LEFT(LAHIKONTAKTSED!L9,7),"0000\.00\.00")+0),
                            FALSE,
                            IF(
                                IF(
                                    MOD(SUMPRODUCT((MID(LAHIKONTAKTSED!L9,COLUMN($A$1:$J$1),1)+0),(MID("1234567891",COLUMN($A$1:$J$1),1)+0)),11)=10,
                                    MOD(MOD(SUMPRODUCT((MID(LAHIKONTAKTSED!L9,COLUMN($A$1:$J$1),1)+0),(MID("3456789123",COLUMN($A$1:$J$1),1)+0)),11),10),
                                    MOD(SUMPRODUCT((MID(LAHIKONTAKTSED!L9,COLUMN($A$1:$J$1),1)+0),(MID("1234567891",COLUMN($A$1:$J$1),1)+0)),11)
                                ) = MID(LAHIKONTAKTSED!L9,11,1)+0,
                                TRUE,
                                FALSE
                            )
                        )
                    ),
                    AND(
                        ISNUMBER(LAHIKONTAKTSED!L9),
                        NOT(
                            ISERROR(
                                DATE(
                                    YEAR(LAHIKONTAKTSED!L9),
                                    MONTH(LAHIKONTAKTSED!L9),
                                    DAY(LAHIKONTAKTSED!L9)
                                )
                            )
                        ),
                        IFERROR(LAHIKONTAKTSED!L9 &gt;= DATE(1910, 1, 1), FALSE),
                        IFERROR(LAHIKONTAKTSED!L9 &lt;= TODAY(), FALSE)
                    )
                ),
                1,
                -2),
            -1
        ),
        0
    ),
    ""
)</f>
        <v/>
      </c>
      <c r="M9" s="137" t="str">
        <f>IF(
    AND(LAHIKONTAKTSED!$AJ9,  LAHIKONTAKTSED!$I9 &lt;&gt; ""),
    IF(
        OR(
            EXACT(LAHIKONTAKTSED!$I9, "Lapsevanem"),
            EXACT(LAHIKONTAKTSED!$I9, "Eestkostja")
        ),
        IF(
            OR(
                AND(_xlfn.NUMBERVALUE(LAHIKONTAKTSED!M9) &gt;  5000000, _xlfn.NUMBERVALUE(LAHIKONTAKTSED!M9) &lt;  5999999),
                AND(_xlfn.NUMBERVALUE(LAHIKONTAKTSED!M9) &gt; 50000000, _xlfn.NUMBERVALUE(LAHIKONTAKTSED!M9) &lt; 59999999)
            ),
            1,
            -2
        ),
        0
    ),
    ""
)</f>
        <v/>
      </c>
      <c r="N9" s="137" t="str">
        <f>IF(
    AND(LAHIKONTAKTSED!$AJ9,  LAHIKONTAKTSED!$I9 &lt;&gt; ""),
    IF(
        OR(
            EXACT(LAHIKONTAKTSED!$I9, "Lapsevanem"),
            EXACT(LAHIKONTAKTSED!$I9, "Eestkostja")
        ),
        IF(
            LAHIKONTAKTSED!N9 &lt;&gt; "",
            1,
            2
        ),
        0
    ),
    ""
)</f>
        <v/>
      </c>
      <c r="O9" s="136" t="str">
        <f>IF(
    LAHIKONTAKTSED!$AJ9,
    IF(LAHIKONTAKTSED!O9 &lt;&gt; "", 1, -1),
    ""
)</f>
        <v/>
      </c>
      <c r="P9" s="136" t="str">
        <f>IF(
    LAHIKONTAKTSED!$AJ9,
    IF(LAHIKONTAKTSED!P9 &lt;&gt; "", 1, -1),
    ""
)</f>
        <v/>
      </c>
      <c r="Q9" s="136" t="str">
        <f>IF(
    LAHIKONTAKTSED!$AJ9,
    IF(LAHIKONTAKTSED!Q9 &lt;&gt; "", 1, -1),
    ""
)</f>
        <v/>
      </c>
      <c r="R9" s="136" t="str">
        <f>IF(
    LAHIKONTAKTSED!$AJ9,
    IF(LAHIKONTAKTSED!R9 &lt;&gt; "", 1, 2),
    ""
)</f>
        <v/>
      </c>
      <c r="S9" s="158" t="str">
        <f ca="1">IF(LAHIKONTAKTSED!$AJ9,
    IF(AND(
        ISNUMBER(LAHIKONTAKTSED!S9),
        NOT(
            ISERROR(
                DATE(
                    YEAR(LAHIKONTAKTSED!S9),
                    MONTH(LAHIKONTAKTSED!S9),
                    DAY(LAHIKONTAKTSED!S9)
                )
            )
        ),
        IFERROR(LAHIKONTAKTSED!S9 &gt;= TODAY()-13, FALSE),
        IFERROR(LAHIKONTAKTSED!S9 &lt;= TODAY(), FALSE)
    ), 1, -2),
    ""
)</f>
        <v/>
      </c>
      <c r="T9" s="158" t="str">
        <f ca="1">IF(LAHIKONTAKTSED!$AJ9,
    IF(AND(
        ISNUMBER(LAHIKONTAKTSED!T9),
        NOT(
            ISERROR(
                DATE(
                    YEAR(LAHIKONTAKTSED!T9),
                    MONTH(LAHIKONTAKTSED!T9),
                    DAY(LAHIKONTAKTSED!T9)
                )
            )
        ),
        IFERROR(LAHIKONTAKTSED!T9 &gt;= TODAY()-13, FALSE),
        IFERROR(LAHIKONTAKTSED!T9 &lt;= TODAY()+1, FALSE)
    ), 1, -2),
    ""
)</f>
        <v/>
      </c>
      <c r="U9" s="159" t="str">
        <f ca="1">IF(LAHIKONTAKTSED!$AJ9,
    IF(AND(
        ISNUMBER(LAHIKONTAKTSED!U9),
        NOT(
            ISERROR(
                DATE(
                    YEAR(LAHIKONTAKTSED!U9),
                    MONTH(LAHIKONTAKTSED!U9),
                    DAY(LAHIKONTAKTSED!U9)
                )
            )
        ),
        IFERROR(LAHIKONTAKTSED!U9 &gt;= TODAY(), FALSE),
        IFERROR(LAHIKONTAKTSED!U9 &lt;= TODAY() + 11, FALSE)
    ), 1, -2),
    ""
)</f>
        <v/>
      </c>
      <c r="V9" s="136" t="str">
        <f>IF(
    LAHIKONTAKTSED!$AJ9,
    IF(LAHIKONTAKTSED!V9 &lt;&gt; "", 1, -1),
    ""
)</f>
        <v/>
      </c>
      <c r="W9" s="136" t="str">
        <f>IF(
    LAHIKONTAKTSED!$AJ9,
    IF(LAHIKONTAKTSED!W9 &lt;&gt; "", 1, -1),
    ""
)</f>
        <v/>
      </c>
      <c r="X9" s="159" t="str">
        <f ca="1">IF(
    AND(
        LAHIKONTAKTSED!$AJ9
    ),
    IF(
        LAHIKONTAKTSED!X9 &lt;&gt; "",
        IF(
            OR(
            AND(
                ISNUMBER(LAHIKONTAKTSED!X9),
                LAHIKONTAKTSED!X9 &gt; 30000000000,
                LAHIKONTAKTSED!X9 &lt; 63000000000,
                IFERROR(IF(
                    ISERROR(TEXT((CODE(MID("FEDCA@",LEFT(LAHIKONTAKTSED!X9,1),1))-50)*1000000+LEFT(LAHIKONTAKTSED!X9,7),"0000\.00\.00")+0),
                    FALSE,
                    IF(
                        IF(
                            MOD(SUMPRODUCT((MID(LAHIKONTAKTSED!X9,COLUMN($A$1:$J$1),1)+0),(MID("1234567891",COLUMN($A$1:$J$1),1)+0)),11)=10,
                            MOD(MOD(SUMPRODUCT((MID(LAHIKONTAKTSED!X9,COLUMN($A$1:$J$1),1)+0),(MID("3456789123",COLUMN($A$1:$J$1),1)+0)),11),10),
                            MOD(SUMPRODUCT((MID(LAHIKONTAKTSED!X9,COLUMN($A$1:$J$1),1)+0),(MID("1234567891",COLUMN($A$1:$J$1),1)+0)),11)
                        ) = MID(LAHIKONTAKTSED!X9,11,1)+0,
                        TRUE,
                        FALSE
                    )
                ), FALSE)
            ),
            AND(
                ISNUMBER(LAHIKONTAKTSED!X9),
                NOT(
                    ISERROR(
                        DATE(
                            YEAR(LAHIKONTAKTSED!X9),
                            MONTH(LAHIKONTAKTSED!X9),
                            DAY(LAHIKONTAKTSED!X9)
                        )
                    )
                ),
                IFERROR(LAHIKONTAKTSED!X9 &gt;= DATE(1910, 1, 1), FALSE),
                IFERROR(LAHIKONTAKTSED!X9 &lt;= TODAY(), FALSE)
            )
        ), 1, -2),
    -1),
    ""
)</f>
        <v/>
      </c>
    </row>
    <row r="10" spans="1:25" x14ac:dyDescent="0.35">
      <c r="A10" s="138" t="str">
        <f>LAHIKONTAKTSED!A10</f>
        <v/>
      </c>
      <c r="B10" s="154" t="str">
        <f ca="1">IF(LAHIKONTAKTSED!$AJ10,
    IF(AND(
        ISNUMBER(LAHIKONTAKTSED!B10),
        NOT(
            ISERROR(
                DATE(
                    YEAR(LAHIKONTAKTSED!B10),
                    MONTH(LAHIKONTAKTSED!B10),
                    DAY(LAHIKONTAKTSED!B10)
                )
            )
        ),
        IFERROR(LAHIKONTAKTSED!B10 &gt;= TODAY()-13, FALSE),
        IFERROR(LAHIKONTAKTSED!B10 &lt;= TODAY(), FALSE)
    ), 1, -2),
    ""
)</f>
        <v/>
      </c>
      <c r="C10" s="155" t="str">
        <f>IF(LAHIKONTAKTSED!$AJ10,
    IF(AND(
        LAHIKONTAKTSED!C10 &lt;&gt; ""
    ), 1, -2),
    ""
)</f>
        <v/>
      </c>
      <c r="D10" s="155" t="str">
        <f>IF(LAHIKONTAKTSED!$AJ10,
    IF(AND(
        LAHIKONTAKTSED!D10 &lt;&gt; ""
    ), 1, -2),
    ""
)</f>
        <v/>
      </c>
      <c r="E10" s="156" t="str">
        <f ca="1">IF(LAHIKONTAKTSED!$AJ10,
    IF(
        LAHIKONTAKTSED!E10 &lt;&gt; "",
        IF(
            OR(
            AND(
                ISNUMBER(LAHIKONTAKTSED!E10),
                LAHIKONTAKTSED!E10 &gt; 30000000000,
                LAHIKONTAKTSED!E10 &lt; 63000000000,
                IFERROR(IF(
                    ISERROR(TEXT((CODE(MID("FEDCA@",LEFT(LAHIKONTAKTSED!E10,1),1))-50)*1000000+LEFT(LAHIKONTAKTSED!E10,7),"0000\.00\.00")+0),
                    FALSE,
                    IF(
                        IF(
                            MOD(SUMPRODUCT((MID(LAHIKONTAKTSED!E10,COLUMN($A$1:$J$1),1)+0),(MID("1234567891",COLUMN($A$1:$J$1),1)+0)),11)=10,
                            MOD(MOD(SUMPRODUCT((MID(LAHIKONTAKTSED!E10,COLUMN($A$1:$J$1),1)+0),(MID("3456789123",COLUMN($A$1:$J$1),1)+0)),11),10),
                            MOD(SUMPRODUCT((MID(LAHIKONTAKTSED!E10,COLUMN($A$1:$J$1),1)+0),(MID("1234567891",COLUMN($A$1:$J$1),1)+0)),11)
                        ) = MID(LAHIKONTAKTSED!E10,11,1)+0,
                        TRUE,
                        FALSE
                    )
                ), FALSE)
            ),
            AND(
                ISNUMBER(LAHIKONTAKTSED!E10),
                NOT(
                    ISERROR(
                        DATE(
                            YEAR(LAHIKONTAKTSED!E10),
                            MONTH(LAHIKONTAKTSED!E10),
                            DAY(LAHIKONTAKTSED!E10)
                        )
                    )
                ),
                IFERROR(LAHIKONTAKTSED!E10 &gt;= DATE(1910, 1, 1), FALSE),
                IFERROR(LAHIKONTAKTSED!E10 &lt;= TODAY(), FALSE)
            )
        ), 1, -2),
    -1),
    ""
)</f>
        <v/>
      </c>
      <c r="F10" s="137" t="str">
        <f>IF(LAHIKONTAKTSED!$AJ10,
    IF(
        OR(
            LAHIKONTAKTSED!$I10 = "Lapsevanem",
            LAHIKONTAKTSED!$I10 = "Eestkostja"
        ),
        0,
        IF(
            OR(
                AND(_xlfn.NUMBERVALUE(LAHIKONTAKTSED!F10) &gt;  5000000, _xlfn.NUMBERVALUE(LAHIKONTAKTSED!F10) &lt;  5999999),
                AND(_xlfn.NUMBERVALUE(LAHIKONTAKTSED!F10) &gt; 50000000, _xlfn.NUMBERVALUE(LAHIKONTAKTSED!F10) &lt; 59999999)
            ),
            1,
            -2
        )
    ),
    ""
)</f>
        <v/>
      </c>
      <c r="G10" s="137" t="str">
        <f>IF(LAHIKONTAKTSED!$AJ10,
    IF(
        OR(
            LAHIKONTAKTSED!$I10 = "Lapsevanem",
            LAHIKONTAKTSED!$I10 = "Eestkostja"
        ),
        0,
        IF(
            LAHIKONTAKTSED!G10 &lt;&gt; "",
            1,
            2
        )
    ),
    ""
)</f>
        <v/>
      </c>
      <c r="H10" s="137" t="str">
        <f>IF(LAHIKONTAKTSED!$AJ10, IF(LAHIKONTAKTSED!H10 &lt;&gt; "", 1, 2), "")</f>
        <v/>
      </c>
      <c r="I10" s="157" t="str">
        <f>IF(LAHIKONTAKTSED!$AJ10,
    IF(OR(
        EXACT(LAHIKONTAKTSED!I10, "Lähikontaktne"),
        EXACT(LAHIKONTAKTSED!I10, "Lapsevanem"),
        EXACT(LAHIKONTAKTSED!I10, "Eestkostja")
    ), 1, -2),
    ""
)</f>
        <v/>
      </c>
      <c r="J10" s="137" t="str">
        <f>IF(
    AND(LAHIKONTAKTSED!$AJ10,  LAHIKONTAKTSED!$I10 &lt;&gt; ""),
    IF(
        OR(
            EXACT(LAHIKONTAKTSED!$I10, "Lapsevanem"),
            EXACT(LAHIKONTAKTSED!$I10, "Eestkostja")
        ),
        IF(
            LAHIKONTAKTSED!J10 &lt;&gt; "",
            1,
            -2
        ),
        0
    ),
    ""
)</f>
        <v/>
      </c>
      <c r="K10" s="137" t="str">
        <f>IF(
    AND(LAHIKONTAKTSED!$AJ10,  LAHIKONTAKTSED!$I10 &lt;&gt; ""),
    IF(
        OR(
            EXACT(LAHIKONTAKTSED!$I10, "Lapsevanem"),
            EXACT(LAHIKONTAKTSED!$I10, "Eestkostja")
        ),
        IF(
            LAHIKONTAKTSED!K10 &lt;&gt; "",
            1,
            -2
        ),
        0
    ),
    ""
)</f>
        <v/>
      </c>
      <c r="L10" s="137" t="str">
        <f ca="1">IF(
    AND(LAHIKONTAKTSED!$AJ10,  LAHIKONTAKTSED!$I10 &lt;&gt; ""),
    IF(
        OR(
            EXACT(LAHIKONTAKTSED!$I10, "Lapsevanem"),
            EXACT(LAHIKONTAKTSED!$I10, "Eestkostja")
        ),
        IF(
            LAHIKONTAKTSED!L10 &lt;&gt; "",
            IF(
                OR(
                    AND(
                        ISNUMBER(LAHIKONTAKTSED!L10),
                        LAHIKONTAKTSED!L10 &gt; 30000000000,
                        LAHIKONTAKTSED!L10 &lt; 63000000000,
                        IF(
                            ISERROR(TEXT((CODE(MID("FEDCA@",LEFT(LAHIKONTAKTSED!L10,1),1))-50)*1000000+LEFT(LAHIKONTAKTSED!L10,7),"0000\.00\.00")+0),
                            FALSE,
                            IF(
                                IF(
                                    MOD(SUMPRODUCT((MID(LAHIKONTAKTSED!L10,COLUMN($A$1:$J$1),1)+0),(MID("1234567891",COLUMN($A$1:$J$1),1)+0)),11)=10,
                                    MOD(MOD(SUMPRODUCT((MID(LAHIKONTAKTSED!L10,COLUMN($A$1:$J$1),1)+0),(MID("3456789123",COLUMN($A$1:$J$1),1)+0)),11),10),
                                    MOD(SUMPRODUCT((MID(LAHIKONTAKTSED!L10,COLUMN($A$1:$J$1),1)+0),(MID("1234567891",COLUMN($A$1:$J$1),1)+0)),11)
                                ) = MID(LAHIKONTAKTSED!L10,11,1)+0,
                                TRUE,
                                FALSE
                            )
                        )
                    ),
                    AND(
                        ISNUMBER(LAHIKONTAKTSED!L10),
                        NOT(
                            ISERROR(
                                DATE(
                                    YEAR(LAHIKONTAKTSED!L10),
                                    MONTH(LAHIKONTAKTSED!L10),
                                    DAY(LAHIKONTAKTSED!L10)
                                )
                            )
                        ),
                        IFERROR(LAHIKONTAKTSED!L10 &gt;= DATE(1910, 1, 1), FALSE),
                        IFERROR(LAHIKONTAKTSED!L10 &lt;= TODAY(), FALSE)
                    )
                ),
                1,
                -2),
            -1
        ),
        0
    ),
    ""
)</f>
        <v/>
      </c>
      <c r="M10" s="137" t="str">
        <f>IF(
    AND(LAHIKONTAKTSED!$AJ10,  LAHIKONTAKTSED!$I10 &lt;&gt; ""),
    IF(
        OR(
            EXACT(LAHIKONTAKTSED!$I10, "Lapsevanem"),
            EXACT(LAHIKONTAKTSED!$I10, "Eestkostja")
        ),
        IF(
            OR(
                AND(_xlfn.NUMBERVALUE(LAHIKONTAKTSED!M10) &gt;  5000000, _xlfn.NUMBERVALUE(LAHIKONTAKTSED!M10) &lt;  5999999),
                AND(_xlfn.NUMBERVALUE(LAHIKONTAKTSED!M10) &gt; 50000000, _xlfn.NUMBERVALUE(LAHIKONTAKTSED!M10) &lt; 59999999)
            ),
            1,
            -2
        ),
        0
    ),
    ""
)</f>
        <v/>
      </c>
      <c r="N10" s="137" t="str">
        <f>IF(
    AND(LAHIKONTAKTSED!$AJ10,  LAHIKONTAKTSED!$I10 &lt;&gt; ""),
    IF(
        OR(
            EXACT(LAHIKONTAKTSED!$I10, "Lapsevanem"),
            EXACT(LAHIKONTAKTSED!$I10, "Eestkostja")
        ),
        IF(
            LAHIKONTAKTSED!N10 &lt;&gt; "",
            1,
            2
        ),
        0
    ),
    ""
)</f>
        <v/>
      </c>
      <c r="O10" s="136" t="str">
        <f>IF(
    LAHIKONTAKTSED!$AJ10,
    IF(LAHIKONTAKTSED!O10 &lt;&gt; "", 1, -1),
    ""
)</f>
        <v/>
      </c>
      <c r="P10" s="136" t="str">
        <f>IF(
    LAHIKONTAKTSED!$AJ10,
    IF(LAHIKONTAKTSED!P10 &lt;&gt; "", 1, -1),
    ""
)</f>
        <v/>
      </c>
      <c r="Q10" s="136" t="str">
        <f>IF(
    LAHIKONTAKTSED!$AJ10,
    IF(LAHIKONTAKTSED!Q10 &lt;&gt; "", 1, -1),
    ""
)</f>
        <v/>
      </c>
      <c r="R10" s="136" t="str">
        <f>IF(
    LAHIKONTAKTSED!$AJ10,
    IF(LAHIKONTAKTSED!R10 &lt;&gt; "", 1, 2),
    ""
)</f>
        <v/>
      </c>
      <c r="S10" s="158" t="str">
        <f ca="1">IF(LAHIKONTAKTSED!$AJ10,
    IF(AND(
        ISNUMBER(LAHIKONTAKTSED!S10),
        NOT(
            ISERROR(
                DATE(
                    YEAR(LAHIKONTAKTSED!S10),
                    MONTH(LAHIKONTAKTSED!S10),
                    DAY(LAHIKONTAKTSED!S10)
                )
            )
        ),
        IFERROR(LAHIKONTAKTSED!S10 &gt;= TODAY()-13, FALSE),
        IFERROR(LAHIKONTAKTSED!S10 &lt;= TODAY(), FALSE)
    ), 1, -2),
    ""
)</f>
        <v/>
      </c>
      <c r="T10" s="158" t="str">
        <f ca="1">IF(LAHIKONTAKTSED!$AJ10,
    IF(AND(
        ISNUMBER(LAHIKONTAKTSED!T10),
        NOT(
            ISERROR(
                DATE(
                    YEAR(LAHIKONTAKTSED!T10),
                    MONTH(LAHIKONTAKTSED!T10),
                    DAY(LAHIKONTAKTSED!T10)
                )
            )
        ),
        IFERROR(LAHIKONTAKTSED!T10 &gt;= TODAY()-13, FALSE),
        IFERROR(LAHIKONTAKTSED!T10 &lt;= TODAY()+1, FALSE)
    ), 1, -2),
    ""
)</f>
        <v/>
      </c>
      <c r="U10" s="159" t="str">
        <f ca="1">IF(LAHIKONTAKTSED!$AJ10,
    IF(AND(
        ISNUMBER(LAHIKONTAKTSED!U10),
        NOT(
            ISERROR(
                DATE(
                    YEAR(LAHIKONTAKTSED!U10),
                    MONTH(LAHIKONTAKTSED!U10),
                    DAY(LAHIKONTAKTSED!U10)
                )
            )
        ),
        IFERROR(LAHIKONTAKTSED!U10 &gt;= TODAY(), FALSE),
        IFERROR(LAHIKONTAKTSED!U10 &lt;= TODAY() + 11, FALSE)
    ), 1, -2),
    ""
)</f>
        <v/>
      </c>
      <c r="V10" s="136" t="str">
        <f>IF(
    LAHIKONTAKTSED!$AJ10,
    IF(LAHIKONTAKTSED!V10 &lt;&gt; "", 1, -1),
    ""
)</f>
        <v/>
      </c>
      <c r="W10" s="136" t="str">
        <f>IF(
    LAHIKONTAKTSED!$AJ10,
    IF(LAHIKONTAKTSED!W10 &lt;&gt; "", 1, -1),
    ""
)</f>
        <v/>
      </c>
      <c r="X10" s="159" t="str">
        <f ca="1">IF(
    AND(
        LAHIKONTAKTSED!$AJ10
    ),
    IF(
        LAHIKONTAKTSED!X10 &lt;&gt; "",
        IF(
            OR(
            AND(
                ISNUMBER(LAHIKONTAKTSED!X10),
                LAHIKONTAKTSED!X10 &gt; 30000000000,
                LAHIKONTAKTSED!X10 &lt; 63000000000,
                IFERROR(IF(
                    ISERROR(TEXT((CODE(MID("FEDCA@",LEFT(LAHIKONTAKTSED!X10,1),1))-50)*1000000+LEFT(LAHIKONTAKTSED!X10,7),"0000\.00\.00")+0),
                    FALSE,
                    IF(
                        IF(
                            MOD(SUMPRODUCT((MID(LAHIKONTAKTSED!X10,COLUMN($A$1:$J$1),1)+0),(MID("1234567891",COLUMN($A$1:$J$1),1)+0)),11)=10,
                            MOD(MOD(SUMPRODUCT((MID(LAHIKONTAKTSED!X10,COLUMN($A$1:$J$1),1)+0),(MID("3456789123",COLUMN($A$1:$J$1),1)+0)),11),10),
                            MOD(SUMPRODUCT((MID(LAHIKONTAKTSED!X10,COLUMN($A$1:$J$1),1)+0),(MID("1234567891",COLUMN($A$1:$J$1),1)+0)),11)
                        ) = MID(LAHIKONTAKTSED!X10,11,1)+0,
                        TRUE,
                        FALSE
                    )
                ), FALSE)
            ),
            AND(
                ISNUMBER(LAHIKONTAKTSED!X10),
                NOT(
                    ISERROR(
                        DATE(
                            YEAR(LAHIKONTAKTSED!X10),
                            MONTH(LAHIKONTAKTSED!X10),
                            DAY(LAHIKONTAKTSED!X10)
                        )
                    )
                ),
                IFERROR(LAHIKONTAKTSED!X10 &gt;= DATE(1910, 1, 1), FALSE),
                IFERROR(LAHIKONTAKTSED!X10 &lt;= TODAY(), FALSE)
            )
        ), 1, -2),
    -1),
    ""
)</f>
        <v/>
      </c>
    </row>
    <row r="11" spans="1:25" x14ac:dyDescent="0.35">
      <c r="A11" s="138" t="str">
        <f>LAHIKONTAKTSED!A11</f>
        <v/>
      </c>
      <c r="B11" s="154" t="str">
        <f ca="1">IF(LAHIKONTAKTSED!$AJ11,
    IF(AND(
        ISNUMBER(LAHIKONTAKTSED!B11),
        NOT(
            ISERROR(
                DATE(
                    YEAR(LAHIKONTAKTSED!B11),
                    MONTH(LAHIKONTAKTSED!B11),
                    DAY(LAHIKONTAKTSED!B11)
                )
            )
        ),
        IFERROR(LAHIKONTAKTSED!B11 &gt;= TODAY()-13, FALSE),
        IFERROR(LAHIKONTAKTSED!B11 &lt;= TODAY(), FALSE)
    ), 1, -2),
    ""
)</f>
        <v/>
      </c>
      <c r="C11" s="155" t="str">
        <f>IF(LAHIKONTAKTSED!$AJ11,
    IF(AND(
        LAHIKONTAKTSED!C11 &lt;&gt; ""
    ), 1, -2),
    ""
)</f>
        <v/>
      </c>
      <c r="D11" s="155" t="str">
        <f>IF(LAHIKONTAKTSED!$AJ11,
    IF(AND(
        LAHIKONTAKTSED!D11 &lt;&gt; ""
    ), 1, -2),
    ""
)</f>
        <v/>
      </c>
      <c r="E11" s="156" t="str">
        <f ca="1">IF(LAHIKONTAKTSED!$AJ11,
    IF(
        LAHIKONTAKTSED!E11 &lt;&gt; "",
        IF(
            OR(
            AND(
                ISNUMBER(LAHIKONTAKTSED!E11),
                LAHIKONTAKTSED!E11 &gt; 30000000000,
                LAHIKONTAKTSED!E11 &lt; 63000000000,
                IFERROR(IF(
                    ISERROR(TEXT((CODE(MID("FEDCA@",LEFT(LAHIKONTAKTSED!E11,1),1))-50)*1000000+LEFT(LAHIKONTAKTSED!E11,7),"0000\.00\.00")+0),
                    FALSE,
                    IF(
                        IF(
                            MOD(SUMPRODUCT((MID(LAHIKONTAKTSED!E11,COLUMN($A$1:$J$1),1)+0),(MID("1234567891",COLUMN($A$1:$J$1),1)+0)),11)=10,
                            MOD(MOD(SUMPRODUCT((MID(LAHIKONTAKTSED!E11,COLUMN($A$1:$J$1),1)+0),(MID("3456789123",COLUMN($A$1:$J$1),1)+0)),11),10),
                            MOD(SUMPRODUCT((MID(LAHIKONTAKTSED!E11,COLUMN($A$1:$J$1),1)+0),(MID("1234567891",COLUMN($A$1:$J$1),1)+0)),11)
                        ) = MID(LAHIKONTAKTSED!E11,11,1)+0,
                        TRUE,
                        FALSE
                    )
                ), FALSE)
            ),
            AND(
                ISNUMBER(LAHIKONTAKTSED!E11),
                NOT(
                    ISERROR(
                        DATE(
                            YEAR(LAHIKONTAKTSED!E11),
                            MONTH(LAHIKONTAKTSED!E11),
                            DAY(LAHIKONTAKTSED!E11)
                        )
                    )
                ),
                IFERROR(LAHIKONTAKTSED!E11 &gt;= DATE(1910, 1, 1), FALSE),
                IFERROR(LAHIKONTAKTSED!E11 &lt;= TODAY(), FALSE)
            )
        ), 1, -2),
    -1),
    ""
)</f>
        <v/>
      </c>
      <c r="F11" s="137" t="str">
        <f>IF(LAHIKONTAKTSED!$AJ11,
    IF(
        OR(
            LAHIKONTAKTSED!$I11 = "Lapsevanem",
            LAHIKONTAKTSED!$I11 = "Eestkostja"
        ),
        0,
        IF(
            OR(
                AND(_xlfn.NUMBERVALUE(LAHIKONTAKTSED!F11) &gt;  5000000, _xlfn.NUMBERVALUE(LAHIKONTAKTSED!F11) &lt;  5999999),
                AND(_xlfn.NUMBERVALUE(LAHIKONTAKTSED!F11) &gt; 50000000, _xlfn.NUMBERVALUE(LAHIKONTAKTSED!F11) &lt; 59999999)
            ),
            1,
            -2
        )
    ),
    ""
)</f>
        <v/>
      </c>
      <c r="G11" s="137" t="str">
        <f>IF(LAHIKONTAKTSED!$AJ11,
    IF(
        OR(
            LAHIKONTAKTSED!$I11 = "Lapsevanem",
            LAHIKONTAKTSED!$I11 = "Eestkostja"
        ),
        0,
        IF(
            LAHIKONTAKTSED!G11 &lt;&gt; "",
            1,
            2
        )
    ),
    ""
)</f>
        <v/>
      </c>
      <c r="H11" s="137" t="str">
        <f>IF(LAHIKONTAKTSED!$AJ11, IF(LAHIKONTAKTSED!H11 &lt;&gt; "", 1, 2), "")</f>
        <v/>
      </c>
      <c r="I11" s="157" t="str">
        <f>IF(LAHIKONTAKTSED!$AJ11,
    IF(OR(
        EXACT(LAHIKONTAKTSED!I11, "Lähikontaktne"),
        EXACT(LAHIKONTAKTSED!I11, "Lapsevanem"),
        EXACT(LAHIKONTAKTSED!I11, "Eestkostja")
    ), 1, -2),
    ""
)</f>
        <v/>
      </c>
      <c r="J11" s="137" t="str">
        <f>IF(
    AND(LAHIKONTAKTSED!$AJ11,  LAHIKONTAKTSED!$I11 &lt;&gt; ""),
    IF(
        OR(
            EXACT(LAHIKONTAKTSED!$I11, "Lapsevanem"),
            EXACT(LAHIKONTAKTSED!$I11, "Eestkostja")
        ),
        IF(
            LAHIKONTAKTSED!J11 &lt;&gt; "",
            1,
            -2
        ),
        0
    ),
    ""
)</f>
        <v/>
      </c>
      <c r="K11" s="137" t="str">
        <f>IF(
    AND(LAHIKONTAKTSED!$AJ11,  LAHIKONTAKTSED!$I11 &lt;&gt; ""),
    IF(
        OR(
            EXACT(LAHIKONTAKTSED!$I11, "Lapsevanem"),
            EXACT(LAHIKONTAKTSED!$I11, "Eestkostja")
        ),
        IF(
            LAHIKONTAKTSED!K11 &lt;&gt; "",
            1,
            -2
        ),
        0
    ),
    ""
)</f>
        <v/>
      </c>
      <c r="L11" s="137" t="str">
        <f ca="1">IF(
    AND(LAHIKONTAKTSED!$AJ11,  LAHIKONTAKTSED!$I11 &lt;&gt; ""),
    IF(
        OR(
            EXACT(LAHIKONTAKTSED!$I11, "Lapsevanem"),
            EXACT(LAHIKONTAKTSED!$I11, "Eestkostja")
        ),
        IF(
            LAHIKONTAKTSED!L11 &lt;&gt; "",
            IF(
                OR(
                    AND(
                        ISNUMBER(LAHIKONTAKTSED!L11),
                        LAHIKONTAKTSED!L11 &gt; 30000000000,
                        LAHIKONTAKTSED!L11 &lt; 63000000000,
                        IF(
                            ISERROR(TEXT((CODE(MID("FEDCA@",LEFT(LAHIKONTAKTSED!L11,1),1))-50)*1000000+LEFT(LAHIKONTAKTSED!L11,7),"0000\.00\.00")+0),
                            FALSE,
                            IF(
                                IF(
                                    MOD(SUMPRODUCT((MID(LAHIKONTAKTSED!L11,COLUMN($A$1:$J$1),1)+0),(MID("1234567891",COLUMN($A$1:$J$1),1)+0)),11)=10,
                                    MOD(MOD(SUMPRODUCT((MID(LAHIKONTAKTSED!L11,COLUMN($A$1:$J$1),1)+0),(MID("3456789123",COLUMN($A$1:$J$1),1)+0)),11),10),
                                    MOD(SUMPRODUCT((MID(LAHIKONTAKTSED!L11,COLUMN($A$1:$J$1),1)+0),(MID("1234567891",COLUMN($A$1:$J$1),1)+0)),11)
                                ) = MID(LAHIKONTAKTSED!L11,11,1)+0,
                                TRUE,
                                FALSE
                            )
                        )
                    ),
                    AND(
                        ISNUMBER(LAHIKONTAKTSED!L11),
                        NOT(
                            ISERROR(
                                DATE(
                                    YEAR(LAHIKONTAKTSED!L11),
                                    MONTH(LAHIKONTAKTSED!L11),
                                    DAY(LAHIKONTAKTSED!L11)
                                )
                            )
                        ),
                        IFERROR(LAHIKONTAKTSED!L11 &gt;= DATE(1910, 1, 1), FALSE),
                        IFERROR(LAHIKONTAKTSED!L11 &lt;= TODAY(), FALSE)
                    )
                ),
                1,
                -2),
            -1
        ),
        0
    ),
    ""
)</f>
        <v/>
      </c>
      <c r="M11" s="137" t="str">
        <f>IF(
    AND(LAHIKONTAKTSED!$AJ11,  LAHIKONTAKTSED!$I11 &lt;&gt; ""),
    IF(
        OR(
            EXACT(LAHIKONTAKTSED!$I11, "Lapsevanem"),
            EXACT(LAHIKONTAKTSED!$I11, "Eestkostja")
        ),
        IF(
            OR(
                AND(_xlfn.NUMBERVALUE(LAHIKONTAKTSED!M11) &gt;  5000000, _xlfn.NUMBERVALUE(LAHIKONTAKTSED!M11) &lt;  5999999),
                AND(_xlfn.NUMBERVALUE(LAHIKONTAKTSED!M11) &gt; 50000000, _xlfn.NUMBERVALUE(LAHIKONTAKTSED!M11) &lt; 59999999)
            ),
            1,
            -2
        ),
        0
    ),
    ""
)</f>
        <v/>
      </c>
      <c r="N11" s="137" t="str">
        <f>IF(
    AND(LAHIKONTAKTSED!$AJ11,  LAHIKONTAKTSED!$I11 &lt;&gt; ""),
    IF(
        OR(
            EXACT(LAHIKONTAKTSED!$I11, "Lapsevanem"),
            EXACT(LAHIKONTAKTSED!$I11, "Eestkostja")
        ),
        IF(
            LAHIKONTAKTSED!N11 &lt;&gt; "",
            1,
            2
        ),
        0
    ),
    ""
)</f>
        <v/>
      </c>
      <c r="O11" s="136" t="str">
        <f>IF(
    LAHIKONTAKTSED!$AJ11,
    IF(LAHIKONTAKTSED!O11 &lt;&gt; "", 1, -1),
    ""
)</f>
        <v/>
      </c>
      <c r="P11" s="136" t="str">
        <f>IF(
    LAHIKONTAKTSED!$AJ11,
    IF(LAHIKONTAKTSED!P11 &lt;&gt; "", 1, -1),
    ""
)</f>
        <v/>
      </c>
      <c r="Q11" s="136" t="str">
        <f>IF(
    LAHIKONTAKTSED!$AJ11,
    IF(LAHIKONTAKTSED!Q11 &lt;&gt; "", 1, -1),
    ""
)</f>
        <v/>
      </c>
      <c r="R11" s="136" t="str">
        <f>IF(
    LAHIKONTAKTSED!$AJ11,
    IF(LAHIKONTAKTSED!R11 &lt;&gt; "", 1, 2),
    ""
)</f>
        <v/>
      </c>
      <c r="S11" s="158" t="str">
        <f ca="1">IF(LAHIKONTAKTSED!$AJ11,
    IF(AND(
        ISNUMBER(LAHIKONTAKTSED!S11),
        NOT(
            ISERROR(
                DATE(
                    YEAR(LAHIKONTAKTSED!S11),
                    MONTH(LAHIKONTAKTSED!S11),
                    DAY(LAHIKONTAKTSED!S11)
                )
            )
        ),
        IFERROR(LAHIKONTAKTSED!S11 &gt;= TODAY()-13, FALSE),
        IFERROR(LAHIKONTAKTSED!S11 &lt;= TODAY(), FALSE)
    ), 1, -2),
    ""
)</f>
        <v/>
      </c>
      <c r="T11" s="158" t="str">
        <f ca="1">IF(LAHIKONTAKTSED!$AJ11,
    IF(AND(
        ISNUMBER(LAHIKONTAKTSED!T11),
        NOT(
            ISERROR(
                DATE(
                    YEAR(LAHIKONTAKTSED!T11),
                    MONTH(LAHIKONTAKTSED!T11),
                    DAY(LAHIKONTAKTSED!T11)
                )
            )
        ),
        IFERROR(LAHIKONTAKTSED!T11 &gt;= TODAY()-13, FALSE),
        IFERROR(LAHIKONTAKTSED!T11 &lt;= TODAY()+1, FALSE)
    ), 1, -2),
    ""
)</f>
        <v/>
      </c>
      <c r="U11" s="159" t="str">
        <f ca="1">IF(LAHIKONTAKTSED!$AJ11,
    IF(AND(
        ISNUMBER(LAHIKONTAKTSED!U11),
        NOT(
            ISERROR(
                DATE(
                    YEAR(LAHIKONTAKTSED!U11),
                    MONTH(LAHIKONTAKTSED!U11),
                    DAY(LAHIKONTAKTSED!U11)
                )
            )
        ),
        IFERROR(LAHIKONTAKTSED!U11 &gt;= TODAY(), FALSE),
        IFERROR(LAHIKONTAKTSED!U11 &lt;= TODAY() + 11, FALSE)
    ), 1, -2),
    ""
)</f>
        <v/>
      </c>
      <c r="V11" s="136" t="str">
        <f>IF(
    LAHIKONTAKTSED!$AJ11,
    IF(LAHIKONTAKTSED!V11 &lt;&gt; "", 1, -1),
    ""
)</f>
        <v/>
      </c>
      <c r="W11" s="136" t="str">
        <f>IF(
    LAHIKONTAKTSED!$AJ11,
    IF(LAHIKONTAKTSED!W11 &lt;&gt; "", 1, -1),
    ""
)</f>
        <v/>
      </c>
      <c r="X11" s="159" t="str">
        <f ca="1">IF(
    AND(
        LAHIKONTAKTSED!$AJ11
    ),
    IF(
        LAHIKONTAKTSED!X11 &lt;&gt; "",
        IF(
            OR(
            AND(
                ISNUMBER(LAHIKONTAKTSED!X11),
                LAHIKONTAKTSED!X11 &gt; 30000000000,
                LAHIKONTAKTSED!X11 &lt; 63000000000,
                IFERROR(IF(
                    ISERROR(TEXT((CODE(MID("FEDCA@",LEFT(LAHIKONTAKTSED!X11,1),1))-50)*1000000+LEFT(LAHIKONTAKTSED!X11,7),"0000\.00\.00")+0),
                    FALSE,
                    IF(
                        IF(
                            MOD(SUMPRODUCT((MID(LAHIKONTAKTSED!X11,COLUMN($A$1:$J$1),1)+0),(MID("1234567891",COLUMN($A$1:$J$1),1)+0)),11)=10,
                            MOD(MOD(SUMPRODUCT((MID(LAHIKONTAKTSED!X11,COLUMN($A$1:$J$1),1)+0),(MID("3456789123",COLUMN($A$1:$J$1),1)+0)),11),10),
                            MOD(SUMPRODUCT((MID(LAHIKONTAKTSED!X11,COLUMN($A$1:$J$1),1)+0),(MID("1234567891",COLUMN($A$1:$J$1),1)+0)),11)
                        ) = MID(LAHIKONTAKTSED!X11,11,1)+0,
                        TRUE,
                        FALSE
                    )
                ), FALSE)
            ),
            AND(
                ISNUMBER(LAHIKONTAKTSED!X11),
                NOT(
                    ISERROR(
                        DATE(
                            YEAR(LAHIKONTAKTSED!X11),
                            MONTH(LAHIKONTAKTSED!X11),
                            DAY(LAHIKONTAKTSED!X11)
                        )
                    )
                ),
                IFERROR(LAHIKONTAKTSED!X11 &gt;= DATE(1910, 1, 1), FALSE),
                IFERROR(LAHIKONTAKTSED!X11 &lt;= TODAY(), FALSE)
            )
        ), 1, -2),
    -1),
    ""
)</f>
        <v/>
      </c>
    </row>
    <row r="12" spans="1:25" x14ac:dyDescent="0.35">
      <c r="A12" s="138" t="str">
        <f>LAHIKONTAKTSED!A12</f>
        <v/>
      </c>
      <c r="B12" s="154" t="str">
        <f ca="1">IF(LAHIKONTAKTSED!$AJ12,
    IF(AND(
        ISNUMBER(LAHIKONTAKTSED!B12),
        NOT(
            ISERROR(
                DATE(
                    YEAR(LAHIKONTAKTSED!B12),
                    MONTH(LAHIKONTAKTSED!B12),
                    DAY(LAHIKONTAKTSED!B12)
                )
            )
        ),
        IFERROR(LAHIKONTAKTSED!B12 &gt;= TODAY()-13, FALSE),
        IFERROR(LAHIKONTAKTSED!B12 &lt;= TODAY(), FALSE)
    ), 1, -2),
    ""
)</f>
        <v/>
      </c>
      <c r="C12" s="155" t="str">
        <f>IF(LAHIKONTAKTSED!$AJ12,
    IF(AND(
        LAHIKONTAKTSED!C12 &lt;&gt; ""
    ), 1, -2),
    ""
)</f>
        <v/>
      </c>
      <c r="D12" s="155" t="str">
        <f>IF(LAHIKONTAKTSED!$AJ12,
    IF(AND(
        LAHIKONTAKTSED!D12 &lt;&gt; ""
    ), 1, -2),
    ""
)</f>
        <v/>
      </c>
      <c r="E12" s="156" t="str">
        <f ca="1">IF(LAHIKONTAKTSED!$AJ12,
    IF(
        LAHIKONTAKTSED!E12 &lt;&gt; "",
        IF(
            OR(
            AND(
                ISNUMBER(LAHIKONTAKTSED!E12),
                LAHIKONTAKTSED!E12 &gt; 30000000000,
                LAHIKONTAKTSED!E12 &lt; 63000000000,
                IFERROR(IF(
                    ISERROR(TEXT((CODE(MID("FEDCA@",LEFT(LAHIKONTAKTSED!E12,1),1))-50)*1000000+LEFT(LAHIKONTAKTSED!E12,7),"0000\.00\.00")+0),
                    FALSE,
                    IF(
                        IF(
                            MOD(SUMPRODUCT((MID(LAHIKONTAKTSED!E12,COLUMN($A$1:$J$1),1)+0),(MID("1234567891",COLUMN($A$1:$J$1),1)+0)),11)=10,
                            MOD(MOD(SUMPRODUCT((MID(LAHIKONTAKTSED!E12,COLUMN($A$1:$J$1),1)+0),(MID("3456789123",COLUMN($A$1:$J$1),1)+0)),11),10),
                            MOD(SUMPRODUCT((MID(LAHIKONTAKTSED!E12,COLUMN($A$1:$J$1),1)+0),(MID("1234567891",COLUMN($A$1:$J$1),1)+0)),11)
                        ) = MID(LAHIKONTAKTSED!E12,11,1)+0,
                        TRUE,
                        FALSE
                    )
                ), FALSE)
            ),
            AND(
                ISNUMBER(LAHIKONTAKTSED!E12),
                NOT(
                    ISERROR(
                        DATE(
                            YEAR(LAHIKONTAKTSED!E12),
                            MONTH(LAHIKONTAKTSED!E12),
                            DAY(LAHIKONTAKTSED!E12)
                        )
                    )
                ),
                IFERROR(LAHIKONTAKTSED!E12 &gt;= DATE(1910, 1, 1), FALSE),
                IFERROR(LAHIKONTAKTSED!E12 &lt;= TODAY(), FALSE)
            )
        ), 1, -2),
    -1),
    ""
)</f>
        <v/>
      </c>
      <c r="F12" s="137" t="str">
        <f>IF(LAHIKONTAKTSED!$AJ12,
    IF(
        OR(
            LAHIKONTAKTSED!$I12 = "Lapsevanem",
            LAHIKONTAKTSED!$I12 = "Eestkostja"
        ),
        0,
        IF(
            OR(
                AND(_xlfn.NUMBERVALUE(LAHIKONTAKTSED!F12) &gt;  5000000, _xlfn.NUMBERVALUE(LAHIKONTAKTSED!F12) &lt;  5999999),
                AND(_xlfn.NUMBERVALUE(LAHIKONTAKTSED!F12) &gt; 50000000, _xlfn.NUMBERVALUE(LAHIKONTAKTSED!F12) &lt; 59999999)
            ),
            1,
            -2
        )
    ),
    ""
)</f>
        <v/>
      </c>
      <c r="G12" s="137" t="str">
        <f>IF(LAHIKONTAKTSED!$AJ12,
    IF(
        OR(
            LAHIKONTAKTSED!$I12 = "Lapsevanem",
            LAHIKONTAKTSED!$I12 = "Eestkostja"
        ),
        0,
        IF(
            LAHIKONTAKTSED!G12 &lt;&gt; "",
            1,
            2
        )
    ),
    ""
)</f>
        <v/>
      </c>
      <c r="H12" s="137" t="str">
        <f>IF(LAHIKONTAKTSED!$AJ12, IF(LAHIKONTAKTSED!H12 &lt;&gt; "", 1, 2), "")</f>
        <v/>
      </c>
      <c r="I12" s="157" t="str">
        <f>IF(LAHIKONTAKTSED!$AJ12,
    IF(OR(
        EXACT(LAHIKONTAKTSED!I12, "Lähikontaktne"),
        EXACT(LAHIKONTAKTSED!I12, "Lapsevanem"),
        EXACT(LAHIKONTAKTSED!I12, "Eestkostja")
    ), 1, -2),
    ""
)</f>
        <v/>
      </c>
      <c r="J12" s="137" t="str">
        <f>IF(
    AND(LAHIKONTAKTSED!$AJ12,  LAHIKONTAKTSED!$I12 &lt;&gt; ""),
    IF(
        OR(
            EXACT(LAHIKONTAKTSED!$I12, "Lapsevanem"),
            EXACT(LAHIKONTAKTSED!$I12, "Eestkostja")
        ),
        IF(
            LAHIKONTAKTSED!J12 &lt;&gt; "",
            1,
            -2
        ),
        0
    ),
    ""
)</f>
        <v/>
      </c>
      <c r="K12" s="137" t="str">
        <f>IF(
    AND(LAHIKONTAKTSED!$AJ12,  LAHIKONTAKTSED!$I12 &lt;&gt; ""),
    IF(
        OR(
            EXACT(LAHIKONTAKTSED!$I12, "Lapsevanem"),
            EXACT(LAHIKONTAKTSED!$I12, "Eestkostja")
        ),
        IF(
            LAHIKONTAKTSED!K12 &lt;&gt; "",
            1,
            -2
        ),
        0
    ),
    ""
)</f>
        <v/>
      </c>
      <c r="L12" s="137" t="str">
        <f ca="1">IF(
    AND(LAHIKONTAKTSED!$AJ12,  LAHIKONTAKTSED!$I12 &lt;&gt; ""),
    IF(
        OR(
            EXACT(LAHIKONTAKTSED!$I12, "Lapsevanem"),
            EXACT(LAHIKONTAKTSED!$I12, "Eestkostja")
        ),
        IF(
            LAHIKONTAKTSED!L12 &lt;&gt; "",
            IF(
                OR(
                    AND(
                        ISNUMBER(LAHIKONTAKTSED!L12),
                        LAHIKONTAKTSED!L12 &gt; 30000000000,
                        LAHIKONTAKTSED!L12 &lt; 63000000000,
                        IF(
                            ISERROR(TEXT((CODE(MID("FEDCA@",LEFT(LAHIKONTAKTSED!L12,1),1))-50)*1000000+LEFT(LAHIKONTAKTSED!L12,7),"0000\.00\.00")+0),
                            FALSE,
                            IF(
                                IF(
                                    MOD(SUMPRODUCT((MID(LAHIKONTAKTSED!L12,COLUMN($A$1:$J$1),1)+0),(MID("1234567891",COLUMN($A$1:$J$1),1)+0)),11)=10,
                                    MOD(MOD(SUMPRODUCT((MID(LAHIKONTAKTSED!L12,COLUMN($A$1:$J$1),1)+0),(MID("3456789123",COLUMN($A$1:$J$1),1)+0)),11),10),
                                    MOD(SUMPRODUCT((MID(LAHIKONTAKTSED!L12,COLUMN($A$1:$J$1),1)+0),(MID("1234567891",COLUMN($A$1:$J$1),1)+0)),11)
                                ) = MID(LAHIKONTAKTSED!L12,11,1)+0,
                                TRUE,
                                FALSE
                            )
                        )
                    ),
                    AND(
                        ISNUMBER(LAHIKONTAKTSED!L12),
                        NOT(
                            ISERROR(
                                DATE(
                                    YEAR(LAHIKONTAKTSED!L12),
                                    MONTH(LAHIKONTAKTSED!L12),
                                    DAY(LAHIKONTAKTSED!L12)
                                )
                            )
                        ),
                        IFERROR(LAHIKONTAKTSED!L12 &gt;= DATE(1910, 1, 1), FALSE),
                        IFERROR(LAHIKONTAKTSED!L12 &lt;= TODAY(), FALSE)
                    )
                ),
                1,
                -2),
            -1
        ),
        0
    ),
    ""
)</f>
        <v/>
      </c>
      <c r="M12" s="137" t="str">
        <f>IF(
    AND(LAHIKONTAKTSED!$AJ12,  LAHIKONTAKTSED!$I12 &lt;&gt; ""),
    IF(
        OR(
            EXACT(LAHIKONTAKTSED!$I12, "Lapsevanem"),
            EXACT(LAHIKONTAKTSED!$I12, "Eestkostja")
        ),
        IF(
            OR(
                AND(_xlfn.NUMBERVALUE(LAHIKONTAKTSED!M12) &gt;  5000000, _xlfn.NUMBERVALUE(LAHIKONTAKTSED!M12) &lt;  5999999),
                AND(_xlfn.NUMBERVALUE(LAHIKONTAKTSED!M12) &gt; 50000000, _xlfn.NUMBERVALUE(LAHIKONTAKTSED!M12) &lt; 59999999)
            ),
            1,
            -2
        ),
        0
    ),
    ""
)</f>
        <v/>
      </c>
      <c r="N12" s="137" t="str">
        <f>IF(
    AND(LAHIKONTAKTSED!$AJ12,  LAHIKONTAKTSED!$I12 &lt;&gt; ""),
    IF(
        OR(
            EXACT(LAHIKONTAKTSED!$I12, "Lapsevanem"),
            EXACT(LAHIKONTAKTSED!$I12, "Eestkostja")
        ),
        IF(
            LAHIKONTAKTSED!N12 &lt;&gt; "",
            1,
            2
        ),
        0
    ),
    ""
)</f>
        <v/>
      </c>
      <c r="O12" s="136" t="str">
        <f>IF(
    LAHIKONTAKTSED!$AJ12,
    IF(LAHIKONTAKTSED!O12 &lt;&gt; "", 1, -1),
    ""
)</f>
        <v/>
      </c>
      <c r="P12" s="136" t="str">
        <f>IF(
    LAHIKONTAKTSED!$AJ12,
    IF(LAHIKONTAKTSED!P12 &lt;&gt; "", 1, -1),
    ""
)</f>
        <v/>
      </c>
      <c r="Q12" s="136" t="str">
        <f>IF(
    LAHIKONTAKTSED!$AJ12,
    IF(LAHIKONTAKTSED!Q12 &lt;&gt; "", 1, -1),
    ""
)</f>
        <v/>
      </c>
      <c r="R12" s="136" t="str">
        <f>IF(
    LAHIKONTAKTSED!$AJ12,
    IF(LAHIKONTAKTSED!R12 &lt;&gt; "", 1, 2),
    ""
)</f>
        <v/>
      </c>
      <c r="S12" s="158" t="str">
        <f ca="1">IF(LAHIKONTAKTSED!$AJ12,
    IF(AND(
        ISNUMBER(LAHIKONTAKTSED!S12),
        NOT(
            ISERROR(
                DATE(
                    YEAR(LAHIKONTAKTSED!S12),
                    MONTH(LAHIKONTAKTSED!S12),
                    DAY(LAHIKONTAKTSED!S12)
                )
            )
        ),
        IFERROR(LAHIKONTAKTSED!S12 &gt;= TODAY()-13, FALSE),
        IFERROR(LAHIKONTAKTSED!S12 &lt;= TODAY(), FALSE)
    ), 1, -2),
    ""
)</f>
        <v/>
      </c>
      <c r="T12" s="158" t="str">
        <f ca="1">IF(LAHIKONTAKTSED!$AJ12,
    IF(AND(
        ISNUMBER(LAHIKONTAKTSED!T12),
        NOT(
            ISERROR(
                DATE(
                    YEAR(LAHIKONTAKTSED!T12),
                    MONTH(LAHIKONTAKTSED!T12),
                    DAY(LAHIKONTAKTSED!T12)
                )
            )
        ),
        IFERROR(LAHIKONTAKTSED!T12 &gt;= TODAY()-13, FALSE),
        IFERROR(LAHIKONTAKTSED!T12 &lt;= TODAY()+1, FALSE)
    ), 1, -2),
    ""
)</f>
        <v/>
      </c>
      <c r="U12" s="159" t="str">
        <f ca="1">IF(LAHIKONTAKTSED!$AJ12,
    IF(AND(
        ISNUMBER(LAHIKONTAKTSED!U12),
        NOT(
            ISERROR(
                DATE(
                    YEAR(LAHIKONTAKTSED!U12),
                    MONTH(LAHIKONTAKTSED!U12),
                    DAY(LAHIKONTAKTSED!U12)
                )
            )
        ),
        IFERROR(LAHIKONTAKTSED!U12 &gt;= TODAY(), FALSE),
        IFERROR(LAHIKONTAKTSED!U12 &lt;= TODAY() + 11, FALSE)
    ), 1, -2),
    ""
)</f>
        <v/>
      </c>
      <c r="V12" s="136" t="str">
        <f>IF(
    LAHIKONTAKTSED!$AJ12,
    IF(LAHIKONTAKTSED!V12 &lt;&gt; "", 1, -1),
    ""
)</f>
        <v/>
      </c>
      <c r="W12" s="136" t="str">
        <f>IF(
    LAHIKONTAKTSED!$AJ12,
    IF(LAHIKONTAKTSED!W12 &lt;&gt; "", 1, -1),
    ""
)</f>
        <v/>
      </c>
      <c r="X12" s="159" t="str">
        <f ca="1">IF(
    AND(
        LAHIKONTAKTSED!$AJ12
    ),
    IF(
        LAHIKONTAKTSED!X12 &lt;&gt; "",
        IF(
            OR(
            AND(
                ISNUMBER(LAHIKONTAKTSED!X12),
                LAHIKONTAKTSED!X12 &gt; 30000000000,
                LAHIKONTAKTSED!X12 &lt; 63000000000,
                IFERROR(IF(
                    ISERROR(TEXT((CODE(MID("FEDCA@",LEFT(LAHIKONTAKTSED!X12,1),1))-50)*1000000+LEFT(LAHIKONTAKTSED!X12,7),"0000\.00\.00")+0),
                    FALSE,
                    IF(
                        IF(
                            MOD(SUMPRODUCT((MID(LAHIKONTAKTSED!X12,COLUMN($A$1:$J$1),1)+0),(MID("1234567891",COLUMN($A$1:$J$1),1)+0)),11)=10,
                            MOD(MOD(SUMPRODUCT((MID(LAHIKONTAKTSED!X12,COLUMN($A$1:$J$1),1)+0),(MID("3456789123",COLUMN($A$1:$J$1),1)+0)),11),10),
                            MOD(SUMPRODUCT((MID(LAHIKONTAKTSED!X12,COLUMN($A$1:$J$1),1)+0),(MID("1234567891",COLUMN($A$1:$J$1),1)+0)),11)
                        ) = MID(LAHIKONTAKTSED!X12,11,1)+0,
                        TRUE,
                        FALSE
                    )
                ), FALSE)
            ),
            AND(
                ISNUMBER(LAHIKONTAKTSED!X12),
                NOT(
                    ISERROR(
                        DATE(
                            YEAR(LAHIKONTAKTSED!X12),
                            MONTH(LAHIKONTAKTSED!X12),
                            DAY(LAHIKONTAKTSED!X12)
                        )
                    )
                ),
                IFERROR(LAHIKONTAKTSED!X12 &gt;= DATE(1910, 1, 1), FALSE),
                IFERROR(LAHIKONTAKTSED!X12 &lt;= TODAY(), FALSE)
            )
        ), 1, -2),
    -1),
    ""
)</f>
        <v/>
      </c>
    </row>
    <row r="13" spans="1:25" x14ac:dyDescent="0.35">
      <c r="A13" s="138" t="str">
        <f>LAHIKONTAKTSED!A13</f>
        <v/>
      </c>
      <c r="B13" s="154" t="str">
        <f ca="1">IF(LAHIKONTAKTSED!$AJ13,
    IF(AND(
        ISNUMBER(LAHIKONTAKTSED!B13),
        NOT(
            ISERROR(
                DATE(
                    YEAR(LAHIKONTAKTSED!B13),
                    MONTH(LAHIKONTAKTSED!B13),
                    DAY(LAHIKONTAKTSED!B13)
                )
            )
        ),
        IFERROR(LAHIKONTAKTSED!B13 &gt;= TODAY()-13, FALSE),
        IFERROR(LAHIKONTAKTSED!B13 &lt;= TODAY(), FALSE)
    ), 1, -2),
    ""
)</f>
        <v/>
      </c>
      <c r="C13" s="155" t="str">
        <f>IF(LAHIKONTAKTSED!$AJ13,
    IF(AND(
        LAHIKONTAKTSED!C13 &lt;&gt; ""
    ), 1, -2),
    ""
)</f>
        <v/>
      </c>
      <c r="D13" s="155" t="str">
        <f>IF(LAHIKONTAKTSED!$AJ13,
    IF(AND(
        LAHIKONTAKTSED!D13 &lt;&gt; ""
    ), 1, -2),
    ""
)</f>
        <v/>
      </c>
      <c r="E13" s="156" t="str">
        <f ca="1">IF(LAHIKONTAKTSED!$AJ13,
    IF(
        LAHIKONTAKTSED!E13 &lt;&gt; "",
        IF(
            OR(
            AND(
                ISNUMBER(LAHIKONTAKTSED!E13),
                LAHIKONTAKTSED!E13 &gt; 30000000000,
                LAHIKONTAKTSED!E13 &lt; 63000000000,
                IFERROR(IF(
                    ISERROR(TEXT((CODE(MID("FEDCA@",LEFT(LAHIKONTAKTSED!E13,1),1))-50)*1000000+LEFT(LAHIKONTAKTSED!E13,7),"0000\.00\.00")+0),
                    FALSE,
                    IF(
                        IF(
                            MOD(SUMPRODUCT((MID(LAHIKONTAKTSED!E13,COLUMN($A$1:$J$1),1)+0),(MID("1234567891",COLUMN($A$1:$J$1),1)+0)),11)=10,
                            MOD(MOD(SUMPRODUCT((MID(LAHIKONTAKTSED!E13,COLUMN($A$1:$J$1),1)+0),(MID("3456789123",COLUMN($A$1:$J$1),1)+0)),11),10),
                            MOD(SUMPRODUCT((MID(LAHIKONTAKTSED!E13,COLUMN($A$1:$J$1),1)+0),(MID("1234567891",COLUMN($A$1:$J$1),1)+0)),11)
                        ) = MID(LAHIKONTAKTSED!E13,11,1)+0,
                        TRUE,
                        FALSE
                    )
                ), FALSE)
            ),
            AND(
                ISNUMBER(LAHIKONTAKTSED!E13),
                NOT(
                    ISERROR(
                        DATE(
                            YEAR(LAHIKONTAKTSED!E13),
                            MONTH(LAHIKONTAKTSED!E13),
                            DAY(LAHIKONTAKTSED!E13)
                        )
                    )
                ),
                IFERROR(LAHIKONTAKTSED!E13 &gt;= DATE(1910, 1, 1), FALSE),
                IFERROR(LAHIKONTAKTSED!E13 &lt;= TODAY(), FALSE)
            )
        ), 1, -2),
    -1),
    ""
)</f>
        <v/>
      </c>
      <c r="F13" s="137" t="str">
        <f>IF(LAHIKONTAKTSED!$AJ13,
    IF(
        OR(
            LAHIKONTAKTSED!$I13 = "Lapsevanem",
            LAHIKONTAKTSED!$I13 = "Eestkostja"
        ),
        0,
        IF(
            OR(
                AND(_xlfn.NUMBERVALUE(LAHIKONTAKTSED!F13) &gt;  5000000, _xlfn.NUMBERVALUE(LAHIKONTAKTSED!F13) &lt;  5999999),
                AND(_xlfn.NUMBERVALUE(LAHIKONTAKTSED!F13) &gt; 50000000, _xlfn.NUMBERVALUE(LAHIKONTAKTSED!F13) &lt; 59999999)
            ),
            1,
            -2
        )
    ),
    ""
)</f>
        <v/>
      </c>
      <c r="G13" s="137" t="str">
        <f>IF(LAHIKONTAKTSED!$AJ13,
    IF(
        OR(
            LAHIKONTAKTSED!$I13 = "Lapsevanem",
            LAHIKONTAKTSED!$I13 = "Eestkostja"
        ),
        0,
        IF(
            LAHIKONTAKTSED!G13 &lt;&gt; "",
            1,
            2
        )
    ),
    ""
)</f>
        <v/>
      </c>
      <c r="H13" s="137" t="str">
        <f>IF(LAHIKONTAKTSED!$AJ13, IF(LAHIKONTAKTSED!H13 &lt;&gt; "", 1, 2), "")</f>
        <v/>
      </c>
      <c r="I13" s="157" t="str">
        <f>IF(LAHIKONTAKTSED!$AJ13,
    IF(OR(
        EXACT(LAHIKONTAKTSED!I13, "Lähikontaktne"),
        EXACT(LAHIKONTAKTSED!I13, "Lapsevanem"),
        EXACT(LAHIKONTAKTSED!I13, "Eestkostja")
    ), 1, -2),
    ""
)</f>
        <v/>
      </c>
      <c r="J13" s="137" t="str">
        <f>IF(
    AND(LAHIKONTAKTSED!$AJ13,  LAHIKONTAKTSED!$I13 &lt;&gt; ""),
    IF(
        OR(
            EXACT(LAHIKONTAKTSED!$I13, "Lapsevanem"),
            EXACT(LAHIKONTAKTSED!$I13, "Eestkostja")
        ),
        IF(
            LAHIKONTAKTSED!J13 &lt;&gt; "",
            1,
            -2
        ),
        0
    ),
    ""
)</f>
        <v/>
      </c>
      <c r="K13" s="137" t="str">
        <f>IF(
    AND(LAHIKONTAKTSED!$AJ13,  LAHIKONTAKTSED!$I13 &lt;&gt; ""),
    IF(
        OR(
            EXACT(LAHIKONTAKTSED!$I13, "Lapsevanem"),
            EXACT(LAHIKONTAKTSED!$I13, "Eestkostja")
        ),
        IF(
            LAHIKONTAKTSED!K13 &lt;&gt; "",
            1,
            -2
        ),
        0
    ),
    ""
)</f>
        <v/>
      </c>
      <c r="L13" s="137" t="str">
        <f ca="1">IF(
    AND(LAHIKONTAKTSED!$AJ13,  LAHIKONTAKTSED!$I13 &lt;&gt; ""),
    IF(
        OR(
            EXACT(LAHIKONTAKTSED!$I13, "Lapsevanem"),
            EXACT(LAHIKONTAKTSED!$I13, "Eestkostja")
        ),
        IF(
            LAHIKONTAKTSED!L13 &lt;&gt; "",
            IF(
                OR(
                    AND(
                        ISNUMBER(LAHIKONTAKTSED!L13),
                        LAHIKONTAKTSED!L13 &gt; 30000000000,
                        LAHIKONTAKTSED!L13 &lt; 63000000000,
                        IF(
                            ISERROR(TEXT((CODE(MID("FEDCA@",LEFT(LAHIKONTAKTSED!L13,1),1))-50)*1000000+LEFT(LAHIKONTAKTSED!L13,7),"0000\.00\.00")+0),
                            FALSE,
                            IF(
                                IF(
                                    MOD(SUMPRODUCT((MID(LAHIKONTAKTSED!L13,COLUMN($A$1:$J$1),1)+0),(MID("1234567891",COLUMN($A$1:$J$1),1)+0)),11)=10,
                                    MOD(MOD(SUMPRODUCT((MID(LAHIKONTAKTSED!L13,COLUMN($A$1:$J$1),1)+0),(MID("3456789123",COLUMN($A$1:$J$1),1)+0)),11),10),
                                    MOD(SUMPRODUCT((MID(LAHIKONTAKTSED!L13,COLUMN($A$1:$J$1),1)+0),(MID("1234567891",COLUMN($A$1:$J$1),1)+0)),11)
                                ) = MID(LAHIKONTAKTSED!L13,11,1)+0,
                                TRUE,
                                FALSE
                            )
                        )
                    ),
                    AND(
                        ISNUMBER(LAHIKONTAKTSED!L13),
                        NOT(
                            ISERROR(
                                DATE(
                                    YEAR(LAHIKONTAKTSED!L13),
                                    MONTH(LAHIKONTAKTSED!L13),
                                    DAY(LAHIKONTAKTSED!L13)
                                )
                            )
                        ),
                        IFERROR(LAHIKONTAKTSED!L13 &gt;= DATE(1910, 1, 1), FALSE),
                        IFERROR(LAHIKONTAKTSED!L13 &lt;= TODAY(), FALSE)
                    )
                ),
                1,
                -2),
            -1
        ),
        0
    ),
    ""
)</f>
        <v/>
      </c>
      <c r="M13" s="137" t="str">
        <f>IF(
    AND(LAHIKONTAKTSED!$AJ13,  LAHIKONTAKTSED!$I13 &lt;&gt; ""),
    IF(
        OR(
            EXACT(LAHIKONTAKTSED!$I13, "Lapsevanem"),
            EXACT(LAHIKONTAKTSED!$I13, "Eestkostja")
        ),
        IF(
            OR(
                AND(_xlfn.NUMBERVALUE(LAHIKONTAKTSED!M13) &gt;  5000000, _xlfn.NUMBERVALUE(LAHIKONTAKTSED!M13) &lt;  5999999),
                AND(_xlfn.NUMBERVALUE(LAHIKONTAKTSED!M13) &gt; 50000000, _xlfn.NUMBERVALUE(LAHIKONTAKTSED!M13) &lt; 59999999)
            ),
            1,
            -2
        ),
        0
    ),
    ""
)</f>
        <v/>
      </c>
      <c r="N13" s="137" t="str">
        <f>IF(
    AND(LAHIKONTAKTSED!$AJ13,  LAHIKONTAKTSED!$I13 &lt;&gt; ""),
    IF(
        OR(
            EXACT(LAHIKONTAKTSED!$I13, "Lapsevanem"),
            EXACT(LAHIKONTAKTSED!$I13, "Eestkostja")
        ),
        IF(
            LAHIKONTAKTSED!N13 &lt;&gt; "",
            1,
            2
        ),
        0
    ),
    ""
)</f>
        <v/>
      </c>
      <c r="O13" s="136" t="str">
        <f>IF(
    LAHIKONTAKTSED!$AJ13,
    IF(LAHIKONTAKTSED!O13 &lt;&gt; "", 1, -1),
    ""
)</f>
        <v/>
      </c>
      <c r="P13" s="136" t="str">
        <f>IF(
    LAHIKONTAKTSED!$AJ13,
    IF(LAHIKONTAKTSED!P13 &lt;&gt; "", 1, -1),
    ""
)</f>
        <v/>
      </c>
      <c r="Q13" s="136" t="str">
        <f>IF(
    LAHIKONTAKTSED!$AJ13,
    IF(LAHIKONTAKTSED!Q13 &lt;&gt; "", 1, -1),
    ""
)</f>
        <v/>
      </c>
      <c r="R13" s="136" t="str">
        <f>IF(
    LAHIKONTAKTSED!$AJ13,
    IF(LAHIKONTAKTSED!R13 &lt;&gt; "", 1, 2),
    ""
)</f>
        <v/>
      </c>
      <c r="S13" s="158" t="str">
        <f ca="1">IF(LAHIKONTAKTSED!$AJ13,
    IF(AND(
        ISNUMBER(LAHIKONTAKTSED!S13),
        NOT(
            ISERROR(
                DATE(
                    YEAR(LAHIKONTAKTSED!S13),
                    MONTH(LAHIKONTAKTSED!S13),
                    DAY(LAHIKONTAKTSED!S13)
                )
            )
        ),
        IFERROR(LAHIKONTAKTSED!S13 &gt;= TODAY()-13, FALSE),
        IFERROR(LAHIKONTAKTSED!S13 &lt;= TODAY(), FALSE)
    ), 1, -2),
    ""
)</f>
        <v/>
      </c>
      <c r="T13" s="158" t="str">
        <f ca="1">IF(LAHIKONTAKTSED!$AJ13,
    IF(AND(
        ISNUMBER(LAHIKONTAKTSED!T13),
        NOT(
            ISERROR(
                DATE(
                    YEAR(LAHIKONTAKTSED!T13),
                    MONTH(LAHIKONTAKTSED!T13),
                    DAY(LAHIKONTAKTSED!T13)
                )
            )
        ),
        IFERROR(LAHIKONTAKTSED!T13 &gt;= TODAY()-13, FALSE),
        IFERROR(LAHIKONTAKTSED!T13 &lt;= TODAY()+1, FALSE)
    ), 1, -2),
    ""
)</f>
        <v/>
      </c>
      <c r="U13" s="159" t="str">
        <f ca="1">IF(LAHIKONTAKTSED!$AJ13,
    IF(AND(
        ISNUMBER(LAHIKONTAKTSED!U13),
        NOT(
            ISERROR(
                DATE(
                    YEAR(LAHIKONTAKTSED!U13),
                    MONTH(LAHIKONTAKTSED!U13),
                    DAY(LAHIKONTAKTSED!U13)
                )
            )
        ),
        IFERROR(LAHIKONTAKTSED!U13 &gt;= TODAY(), FALSE),
        IFERROR(LAHIKONTAKTSED!U13 &lt;= TODAY() + 11, FALSE)
    ), 1, -2),
    ""
)</f>
        <v/>
      </c>
      <c r="V13" s="136" t="str">
        <f>IF(
    LAHIKONTAKTSED!$AJ13,
    IF(LAHIKONTAKTSED!V13 &lt;&gt; "", 1, -1),
    ""
)</f>
        <v/>
      </c>
      <c r="W13" s="136" t="str">
        <f>IF(
    LAHIKONTAKTSED!$AJ13,
    IF(LAHIKONTAKTSED!W13 &lt;&gt; "", 1, -1),
    ""
)</f>
        <v/>
      </c>
      <c r="X13" s="159" t="str">
        <f ca="1">IF(
    AND(
        LAHIKONTAKTSED!$AJ13
    ),
    IF(
        LAHIKONTAKTSED!X13 &lt;&gt; "",
        IF(
            OR(
            AND(
                ISNUMBER(LAHIKONTAKTSED!X13),
                LAHIKONTAKTSED!X13 &gt; 30000000000,
                LAHIKONTAKTSED!X13 &lt; 63000000000,
                IFERROR(IF(
                    ISERROR(TEXT((CODE(MID("FEDCA@",LEFT(LAHIKONTAKTSED!X13,1),1))-50)*1000000+LEFT(LAHIKONTAKTSED!X13,7),"0000\.00\.00")+0),
                    FALSE,
                    IF(
                        IF(
                            MOD(SUMPRODUCT((MID(LAHIKONTAKTSED!X13,COLUMN($A$1:$J$1),1)+0),(MID("1234567891",COLUMN($A$1:$J$1),1)+0)),11)=10,
                            MOD(MOD(SUMPRODUCT((MID(LAHIKONTAKTSED!X13,COLUMN($A$1:$J$1),1)+0),(MID("3456789123",COLUMN($A$1:$J$1),1)+0)),11),10),
                            MOD(SUMPRODUCT((MID(LAHIKONTAKTSED!X13,COLUMN($A$1:$J$1),1)+0),(MID("1234567891",COLUMN($A$1:$J$1),1)+0)),11)
                        ) = MID(LAHIKONTAKTSED!X13,11,1)+0,
                        TRUE,
                        FALSE
                    )
                ), FALSE)
            ),
            AND(
                ISNUMBER(LAHIKONTAKTSED!X13),
                NOT(
                    ISERROR(
                        DATE(
                            YEAR(LAHIKONTAKTSED!X13),
                            MONTH(LAHIKONTAKTSED!X13),
                            DAY(LAHIKONTAKTSED!X13)
                        )
                    )
                ),
                IFERROR(LAHIKONTAKTSED!X13 &gt;= DATE(1910, 1, 1), FALSE),
                IFERROR(LAHIKONTAKTSED!X13 &lt;= TODAY(), FALSE)
            )
        ), 1, -2),
    -1),
    ""
)</f>
        <v/>
      </c>
    </row>
    <row r="14" spans="1:25" x14ac:dyDescent="0.35">
      <c r="A14" s="138" t="str">
        <f>LAHIKONTAKTSED!A14</f>
        <v/>
      </c>
      <c r="B14" s="154" t="str">
        <f ca="1">IF(LAHIKONTAKTSED!$AJ14,
    IF(AND(
        ISNUMBER(LAHIKONTAKTSED!B14),
        NOT(
            ISERROR(
                DATE(
                    YEAR(LAHIKONTAKTSED!B14),
                    MONTH(LAHIKONTAKTSED!B14),
                    DAY(LAHIKONTAKTSED!B14)
                )
            )
        ),
        IFERROR(LAHIKONTAKTSED!B14 &gt;= TODAY()-13, FALSE),
        IFERROR(LAHIKONTAKTSED!B14 &lt;= TODAY(), FALSE)
    ), 1, -2),
    ""
)</f>
        <v/>
      </c>
      <c r="C14" s="155" t="str">
        <f>IF(LAHIKONTAKTSED!$AJ14,
    IF(AND(
        LAHIKONTAKTSED!C14 &lt;&gt; ""
    ), 1, -2),
    ""
)</f>
        <v/>
      </c>
      <c r="D14" s="155" t="str">
        <f>IF(LAHIKONTAKTSED!$AJ14,
    IF(AND(
        LAHIKONTAKTSED!D14 &lt;&gt; ""
    ), 1, -2),
    ""
)</f>
        <v/>
      </c>
      <c r="E14" s="156" t="str">
        <f ca="1">IF(LAHIKONTAKTSED!$AJ14,
    IF(
        LAHIKONTAKTSED!E14 &lt;&gt; "",
        IF(
            OR(
            AND(
                ISNUMBER(LAHIKONTAKTSED!E14),
                LAHIKONTAKTSED!E14 &gt; 30000000000,
                LAHIKONTAKTSED!E14 &lt; 63000000000,
                IFERROR(IF(
                    ISERROR(TEXT((CODE(MID("FEDCA@",LEFT(LAHIKONTAKTSED!E14,1),1))-50)*1000000+LEFT(LAHIKONTAKTSED!E14,7),"0000\.00\.00")+0),
                    FALSE,
                    IF(
                        IF(
                            MOD(SUMPRODUCT((MID(LAHIKONTAKTSED!E14,COLUMN($A$1:$J$1),1)+0),(MID("1234567891",COLUMN($A$1:$J$1),1)+0)),11)=10,
                            MOD(MOD(SUMPRODUCT((MID(LAHIKONTAKTSED!E14,COLUMN($A$1:$J$1),1)+0),(MID("3456789123",COLUMN($A$1:$J$1),1)+0)),11),10),
                            MOD(SUMPRODUCT((MID(LAHIKONTAKTSED!E14,COLUMN($A$1:$J$1),1)+0),(MID("1234567891",COLUMN($A$1:$J$1),1)+0)),11)
                        ) = MID(LAHIKONTAKTSED!E14,11,1)+0,
                        TRUE,
                        FALSE
                    )
                ), FALSE)
            ),
            AND(
                ISNUMBER(LAHIKONTAKTSED!E14),
                NOT(
                    ISERROR(
                        DATE(
                            YEAR(LAHIKONTAKTSED!E14),
                            MONTH(LAHIKONTAKTSED!E14),
                            DAY(LAHIKONTAKTSED!E14)
                        )
                    )
                ),
                IFERROR(LAHIKONTAKTSED!E14 &gt;= DATE(1910, 1, 1), FALSE),
                IFERROR(LAHIKONTAKTSED!E14 &lt;= TODAY(), FALSE)
            )
        ), 1, -2),
    -1),
    ""
)</f>
        <v/>
      </c>
      <c r="F14" s="137" t="str">
        <f>IF(LAHIKONTAKTSED!$AJ14,
    IF(
        OR(
            LAHIKONTAKTSED!$I14 = "Lapsevanem",
            LAHIKONTAKTSED!$I14 = "Eestkostja"
        ),
        0,
        IF(
            OR(
                AND(_xlfn.NUMBERVALUE(LAHIKONTAKTSED!F14) &gt;  5000000, _xlfn.NUMBERVALUE(LAHIKONTAKTSED!F14) &lt;  5999999),
                AND(_xlfn.NUMBERVALUE(LAHIKONTAKTSED!F14) &gt; 50000000, _xlfn.NUMBERVALUE(LAHIKONTAKTSED!F14) &lt; 59999999)
            ),
            1,
            -2
        )
    ),
    ""
)</f>
        <v/>
      </c>
      <c r="G14" s="137" t="str">
        <f>IF(LAHIKONTAKTSED!$AJ14,
    IF(
        OR(
            LAHIKONTAKTSED!$I14 = "Lapsevanem",
            LAHIKONTAKTSED!$I14 = "Eestkostja"
        ),
        0,
        IF(
            LAHIKONTAKTSED!G14 &lt;&gt; "",
            1,
            2
        )
    ),
    ""
)</f>
        <v/>
      </c>
      <c r="H14" s="137" t="str">
        <f>IF(LAHIKONTAKTSED!$AJ14, IF(LAHIKONTAKTSED!H14 &lt;&gt; "", 1, 2), "")</f>
        <v/>
      </c>
      <c r="I14" s="157" t="str">
        <f>IF(LAHIKONTAKTSED!$AJ14,
    IF(OR(
        EXACT(LAHIKONTAKTSED!I14, "Lähikontaktne"),
        EXACT(LAHIKONTAKTSED!I14, "Lapsevanem"),
        EXACT(LAHIKONTAKTSED!I14, "Eestkostja")
    ), 1, -2),
    ""
)</f>
        <v/>
      </c>
      <c r="J14" s="137" t="str">
        <f>IF(
    AND(LAHIKONTAKTSED!$AJ14,  LAHIKONTAKTSED!$I14 &lt;&gt; ""),
    IF(
        OR(
            EXACT(LAHIKONTAKTSED!$I14, "Lapsevanem"),
            EXACT(LAHIKONTAKTSED!$I14, "Eestkostja")
        ),
        IF(
            LAHIKONTAKTSED!J14 &lt;&gt; "",
            1,
            -2
        ),
        0
    ),
    ""
)</f>
        <v/>
      </c>
      <c r="K14" s="137" t="str">
        <f>IF(
    AND(LAHIKONTAKTSED!$AJ14,  LAHIKONTAKTSED!$I14 &lt;&gt; ""),
    IF(
        OR(
            EXACT(LAHIKONTAKTSED!$I14, "Lapsevanem"),
            EXACT(LAHIKONTAKTSED!$I14, "Eestkostja")
        ),
        IF(
            LAHIKONTAKTSED!K14 &lt;&gt; "",
            1,
            -2
        ),
        0
    ),
    ""
)</f>
        <v/>
      </c>
      <c r="L14" s="137" t="str">
        <f ca="1">IF(
    AND(LAHIKONTAKTSED!$AJ14,  LAHIKONTAKTSED!$I14 &lt;&gt; ""),
    IF(
        OR(
            EXACT(LAHIKONTAKTSED!$I14, "Lapsevanem"),
            EXACT(LAHIKONTAKTSED!$I14, "Eestkostja")
        ),
        IF(
            LAHIKONTAKTSED!L14 &lt;&gt; "",
            IF(
                OR(
                    AND(
                        ISNUMBER(LAHIKONTAKTSED!L14),
                        LAHIKONTAKTSED!L14 &gt; 30000000000,
                        LAHIKONTAKTSED!L14 &lt; 63000000000,
                        IF(
                            ISERROR(TEXT((CODE(MID("FEDCA@",LEFT(LAHIKONTAKTSED!L14,1),1))-50)*1000000+LEFT(LAHIKONTAKTSED!L14,7),"0000\.00\.00")+0),
                            FALSE,
                            IF(
                                IF(
                                    MOD(SUMPRODUCT((MID(LAHIKONTAKTSED!L14,COLUMN($A$1:$J$1),1)+0),(MID("1234567891",COLUMN($A$1:$J$1),1)+0)),11)=10,
                                    MOD(MOD(SUMPRODUCT((MID(LAHIKONTAKTSED!L14,COLUMN($A$1:$J$1),1)+0),(MID("3456789123",COLUMN($A$1:$J$1),1)+0)),11),10),
                                    MOD(SUMPRODUCT((MID(LAHIKONTAKTSED!L14,COLUMN($A$1:$J$1),1)+0),(MID("1234567891",COLUMN($A$1:$J$1),1)+0)),11)
                                ) = MID(LAHIKONTAKTSED!L14,11,1)+0,
                                TRUE,
                                FALSE
                            )
                        )
                    ),
                    AND(
                        ISNUMBER(LAHIKONTAKTSED!L14),
                        NOT(
                            ISERROR(
                                DATE(
                                    YEAR(LAHIKONTAKTSED!L14),
                                    MONTH(LAHIKONTAKTSED!L14),
                                    DAY(LAHIKONTAKTSED!L14)
                                )
                            )
                        ),
                        IFERROR(LAHIKONTAKTSED!L14 &gt;= DATE(1910, 1, 1), FALSE),
                        IFERROR(LAHIKONTAKTSED!L14 &lt;= TODAY(), FALSE)
                    )
                ),
                1,
                -2),
            -1
        ),
        0
    ),
    ""
)</f>
        <v/>
      </c>
      <c r="M14" s="137" t="str">
        <f>IF(
    AND(LAHIKONTAKTSED!$AJ14,  LAHIKONTAKTSED!$I14 &lt;&gt; ""),
    IF(
        OR(
            EXACT(LAHIKONTAKTSED!$I14, "Lapsevanem"),
            EXACT(LAHIKONTAKTSED!$I14, "Eestkostja")
        ),
        IF(
            OR(
                AND(_xlfn.NUMBERVALUE(LAHIKONTAKTSED!M14) &gt;  5000000, _xlfn.NUMBERVALUE(LAHIKONTAKTSED!M14) &lt;  5999999),
                AND(_xlfn.NUMBERVALUE(LAHIKONTAKTSED!M14) &gt; 50000000, _xlfn.NUMBERVALUE(LAHIKONTAKTSED!M14) &lt; 59999999)
            ),
            1,
            -2
        ),
        0
    ),
    ""
)</f>
        <v/>
      </c>
      <c r="N14" s="137" t="str">
        <f>IF(
    AND(LAHIKONTAKTSED!$AJ14,  LAHIKONTAKTSED!$I14 &lt;&gt; ""),
    IF(
        OR(
            EXACT(LAHIKONTAKTSED!$I14, "Lapsevanem"),
            EXACT(LAHIKONTAKTSED!$I14, "Eestkostja")
        ),
        IF(
            LAHIKONTAKTSED!N14 &lt;&gt; "",
            1,
            2
        ),
        0
    ),
    ""
)</f>
        <v/>
      </c>
      <c r="O14" s="136" t="str">
        <f>IF(
    LAHIKONTAKTSED!$AJ14,
    IF(LAHIKONTAKTSED!O14 &lt;&gt; "", 1, -1),
    ""
)</f>
        <v/>
      </c>
      <c r="P14" s="136" t="str">
        <f>IF(
    LAHIKONTAKTSED!$AJ14,
    IF(LAHIKONTAKTSED!P14 &lt;&gt; "", 1, -1),
    ""
)</f>
        <v/>
      </c>
      <c r="Q14" s="136" t="str">
        <f>IF(
    LAHIKONTAKTSED!$AJ14,
    IF(LAHIKONTAKTSED!Q14 &lt;&gt; "", 1, -1),
    ""
)</f>
        <v/>
      </c>
      <c r="R14" s="136" t="str">
        <f>IF(
    LAHIKONTAKTSED!$AJ14,
    IF(LAHIKONTAKTSED!R14 &lt;&gt; "", 1, 2),
    ""
)</f>
        <v/>
      </c>
      <c r="S14" s="158" t="str">
        <f ca="1">IF(LAHIKONTAKTSED!$AJ14,
    IF(AND(
        ISNUMBER(LAHIKONTAKTSED!S14),
        NOT(
            ISERROR(
                DATE(
                    YEAR(LAHIKONTAKTSED!S14),
                    MONTH(LAHIKONTAKTSED!S14),
                    DAY(LAHIKONTAKTSED!S14)
                )
            )
        ),
        IFERROR(LAHIKONTAKTSED!S14 &gt;= TODAY()-13, FALSE),
        IFERROR(LAHIKONTAKTSED!S14 &lt;= TODAY(), FALSE)
    ), 1, -2),
    ""
)</f>
        <v/>
      </c>
      <c r="T14" s="158" t="str">
        <f ca="1">IF(LAHIKONTAKTSED!$AJ14,
    IF(AND(
        ISNUMBER(LAHIKONTAKTSED!T14),
        NOT(
            ISERROR(
                DATE(
                    YEAR(LAHIKONTAKTSED!T14),
                    MONTH(LAHIKONTAKTSED!T14),
                    DAY(LAHIKONTAKTSED!T14)
                )
            )
        ),
        IFERROR(LAHIKONTAKTSED!T14 &gt;= TODAY()-13, FALSE),
        IFERROR(LAHIKONTAKTSED!T14 &lt;= TODAY()+1, FALSE)
    ), 1, -2),
    ""
)</f>
        <v/>
      </c>
      <c r="U14" s="159" t="str">
        <f ca="1">IF(LAHIKONTAKTSED!$AJ14,
    IF(AND(
        ISNUMBER(LAHIKONTAKTSED!U14),
        NOT(
            ISERROR(
                DATE(
                    YEAR(LAHIKONTAKTSED!U14),
                    MONTH(LAHIKONTAKTSED!U14),
                    DAY(LAHIKONTAKTSED!U14)
                )
            )
        ),
        IFERROR(LAHIKONTAKTSED!U14 &gt;= TODAY(), FALSE),
        IFERROR(LAHIKONTAKTSED!U14 &lt;= TODAY() + 11, FALSE)
    ), 1, -2),
    ""
)</f>
        <v/>
      </c>
      <c r="V14" s="136" t="str">
        <f>IF(
    LAHIKONTAKTSED!$AJ14,
    IF(LAHIKONTAKTSED!V14 &lt;&gt; "", 1, -1),
    ""
)</f>
        <v/>
      </c>
      <c r="W14" s="136" t="str">
        <f>IF(
    LAHIKONTAKTSED!$AJ14,
    IF(LAHIKONTAKTSED!W14 &lt;&gt; "", 1, -1),
    ""
)</f>
        <v/>
      </c>
      <c r="X14" s="159" t="str">
        <f ca="1">IF(
    AND(
        LAHIKONTAKTSED!$AJ14
    ),
    IF(
        LAHIKONTAKTSED!X14 &lt;&gt; "",
        IF(
            OR(
            AND(
                ISNUMBER(LAHIKONTAKTSED!X14),
                LAHIKONTAKTSED!X14 &gt; 30000000000,
                LAHIKONTAKTSED!X14 &lt; 63000000000,
                IFERROR(IF(
                    ISERROR(TEXT((CODE(MID("FEDCA@",LEFT(LAHIKONTAKTSED!X14,1),1))-50)*1000000+LEFT(LAHIKONTAKTSED!X14,7),"0000\.00\.00")+0),
                    FALSE,
                    IF(
                        IF(
                            MOD(SUMPRODUCT((MID(LAHIKONTAKTSED!X14,COLUMN($A$1:$J$1),1)+0),(MID("1234567891",COLUMN($A$1:$J$1),1)+0)),11)=10,
                            MOD(MOD(SUMPRODUCT((MID(LAHIKONTAKTSED!X14,COLUMN($A$1:$J$1),1)+0),(MID("3456789123",COLUMN($A$1:$J$1),1)+0)),11),10),
                            MOD(SUMPRODUCT((MID(LAHIKONTAKTSED!X14,COLUMN($A$1:$J$1),1)+0),(MID("1234567891",COLUMN($A$1:$J$1),1)+0)),11)
                        ) = MID(LAHIKONTAKTSED!X14,11,1)+0,
                        TRUE,
                        FALSE
                    )
                ), FALSE)
            ),
            AND(
                ISNUMBER(LAHIKONTAKTSED!X14),
                NOT(
                    ISERROR(
                        DATE(
                            YEAR(LAHIKONTAKTSED!X14),
                            MONTH(LAHIKONTAKTSED!X14),
                            DAY(LAHIKONTAKTSED!X14)
                        )
                    )
                ),
                IFERROR(LAHIKONTAKTSED!X14 &gt;= DATE(1910, 1, 1), FALSE),
                IFERROR(LAHIKONTAKTSED!X14 &lt;= TODAY(), FALSE)
            )
        ), 1, -2),
    -1),
    ""
)</f>
        <v/>
      </c>
    </row>
    <row r="15" spans="1:25" x14ac:dyDescent="0.35">
      <c r="A15" s="138" t="str">
        <f>LAHIKONTAKTSED!A15</f>
        <v/>
      </c>
      <c r="B15" s="154" t="str">
        <f ca="1">IF(LAHIKONTAKTSED!$AJ15,
    IF(AND(
        ISNUMBER(LAHIKONTAKTSED!B15),
        NOT(
            ISERROR(
                DATE(
                    YEAR(LAHIKONTAKTSED!B15),
                    MONTH(LAHIKONTAKTSED!B15),
                    DAY(LAHIKONTAKTSED!B15)
                )
            )
        ),
        IFERROR(LAHIKONTAKTSED!B15 &gt;= TODAY()-13, FALSE),
        IFERROR(LAHIKONTAKTSED!B15 &lt;= TODAY(), FALSE)
    ), 1, -2),
    ""
)</f>
        <v/>
      </c>
      <c r="C15" s="155" t="str">
        <f>IF(LAHIKONTAKTSED!$AJ15,
    IF(AND(
        LAHIKONTAKTSED!C15 &lt;&gt; ""
    ), 1, -2),
    ""
)</f>
        <v/>
      </c>
      <c r="D15" s="155" t="str">
        <f>IF(LAHIKONTAKTSED!$AJ15,
    IF(AND(
        LAHIKONTAKTSED!D15 &lt;&gt; ""
    ), 1, -2),
    ""
)</f>
        <v/>
      </c>
      <c r="E15" s="156" t="str">
        <f ca="1">IF(LAHIKONTAKTSED!$AJ15,
    IF(
        LAHIKONTAKTSED!E15 &lt;&gt; "",
        IF(
            OR(
            AND(
                ISNUMBER(LAHIKONTAKTSED!E15),
                LAHIKONTAKTSED!E15 &gt; 30000000000,
                LAHIKONTAKTSED!E15 &lt; 63000000000,
                IFERROR(IF(
                    ISERROR(TEXT((CODE(MID("FEDCA@",LEFT(LAHIKONTAKTSED!E15,1),1))-50)*1000000+LEFT(LAHIKONTAKTSED!E15,7),"0000\.00\.00")+0),
                    FALSE,
                    IF(
                        IF(
                            MOD(SUMPRODUCT((MID(LAHIKONTAKTSED!E15,COLUMN($A$1:$J$1),1)+0),(MID("1234567891",COLUMN($A$1:$J$1),1)+0)),11)=10,
                            MOD(MOD(SUMPRODUCT((MID(LAHIKONTAKTSED!E15,COLUMN($A$1:$J$1),1)+0),(MID("3456789123",COLUMN($A$1:$J$1),1)+0)),11),10),
                            MOD(SUMPRODUCT((MID(LAHIKONTAKTSED!E15,COLUMN($A$1:$J$1),1)+0),(MID("1234567891",COLUMN($A$1:$J$1),1)+0)),11)
                        ) = MID(LAHIKONTAKTSED!E15,11,1)+0,
                        TRUE,
                        FALSE
                    )
                ), FALSE)
            ),
            AND(
                ISNUMBER(LAHIKONTAKTSED!E15),
                NOT(
                    ISERROR(
                        DATE(
                            YEAR(LAHIKONTAKTSED!E15),
                            MONTH(LAHIKONTAKTSED!E15),
                            DAY(LAHIKONTAKTSED!E15)
                        )
                    )
                ),
                IFERROR(LAHIKONTAKTSED!E15 &gt;= DATE(1910, 1, 1), FALSE),
                IFERROR(LAHIKONTAKTSED!E15 &lt;= TODAY(), FALSE)
            )
        ), 1, -2),
    -1),
    ""
)</f>
        <v/>
      </c>
      <c r="F15" s="137" t="str">
        <f>IF(LAHIKONTAKTSED!$AJ15,
    IF(
        OR(
            LAHIKONTAKTSED!$I15 = "Lapsevanem",
            LAHIKONTAKTSED!$I15 = "Eestkostja"
        ),
        0,
        IF(
            OR(
                AND(_xlfn.NUMBERVALUE(LAHIKONTAKTSED!F15) &gt;  5000000, _xlfn.NUMBERVALUE(LAHIKONTAKTSED!F15) &lt;  5999999),
                AND(_xlfn.NUMBERVALUE(LAHIKONTAKTSED!F15) &gt; 50000000, _xlfn.NUMBERVALUE(LAHIKONTAKTSED!F15) &lt; 59999999)
            ),
            1,
            -2
        )
    ),
    ""
)</f>
        <v/>
      </c>
      <c r="G15" s="137" t="str">
        <f>IF(LAHIKONTAKTSED!$AJ15,
    IF(
        OR(
            LAHIKONTAKTSED!$I15 = "Lapsevanem",
            LAHIKONTAKTSED!$I15 = "Eestkostja"
        ),
        0,
        IF(
            LAHIKONTAKTSED!G15 &lt;&gt; "",
            1,
            2
        )
    ),
    ""
)</f>
        <v/>
      </c>
      <c r="H15" s="137" t="str">
        <f>IF(LAHIKONTAKTSED!$AJ15, IF(LAHIKONTAKTSED!H15 &lt;&gt; "", 1, 2), "")</f>
        <v/>
      </c>
      <c r="I15" s="157" t="str">
        <f>IF(LAHIKONTAKTSED!$AJ15,
    IF(OR(
        EXACT(LAHIKONTAKTSED!I15, "Lähikontaktne"),
        EXACT(LAHIKONTAKTSED!I15, "Lapsevanem"),
        EXACT(LAHIKONTAKTSED!I15, "Eestkostja")
    ), 1, -2),
    ""
)</f>
        <v/>
      </c>
      <c r="J15" s="137" t="str">
        <f>IF(
    AND(LAHIKONTAKTSED!$AJ15,  LAHIKONTAKTSED!$I15 &lt;&gt; ""),
    IF(
        OR(
            EXACT(LAHIKONTAKTSED!$I15, "Lapsevanem"),
            EXACT(LAHIKONTAKTSED!$I15, "Eestkostja")
        ),
        IF(
            LAHIKONTAKTSED!J15 &lt;&gt; "",
            1,
            -2
        ),
        0
    ),
    ""
)</f>
        <v/>
      </c>
      <c r="K15" s="137" t="str">
        <f>IF(
    AND(LAHIKONTAKTSED!$AJ15,  LAHIKONTAKTSED!$I15 &lt;&gt; ""),
    IF(
        OR(
            EXACT(LAHIKONTAKTSED!$I15, "Lapsevanem"),
            EXACT(LAHIKONTAKTSED!$I15, "Eestkostja")
        ),
        IF(
            LAHIKONTAKTSED!K15 &lt;&gt; "",
            1,
            -2
        ),
        0
    ),
    ""
)</f>
        <v/>
      </c>
      <c r="L15" s="137" t="str">
        <f ca="1">IF(
    AND(LAHIKONTAKTSED!$AJ15,  LAHIKONTAKTSED!$I15 &lt;&gt; ""),
    IF(
        OR(
            EXACT(LAHIKONTAKTSED!$I15, "Lapsevanem"),
            EXACT(LAHIKONTAKTSED!$I15, "Eestkostja")
        ),
        IF(
            LAHIKONTAKTSED!L15 &lt;&gt; "",
            IF(
                OR(
                    AND(
                        ISNUMBER(LAHIKONTAKTSED!L15),
                        LAHIKONTAKTSED!L15 &gt; 30000000000,
                        LAHIKONTAKTSED!L15 &lt; 63000000000,
                        IF(
                            ISERROR(TEXT((CODE(MID("FEDCA@",LEFT(LAHIKONTAKTSED!L15,1),1))-50)*1000000+LEFT(LAHIKONTAKTSED!L15,7),"0000\.00\.00")+0),
                            FALSE,
                            IF(
                                IF(
                                    MOD(SUMPRODUCT((MID(LAHIKONTAKTSED!L15,COLUMN($A$1:$J$1),1)+0),(MID("1234567891",COLUMN($A$1:$J$1),1)+0)),11)=10,
                                    MOD(MOD(SUMPRODUCT((MID(LAHIKONTAKTSED!L15,COLUMN($A$1:$J$1),1)+0),(MID("3456789123",COLUMN($A$1:$J$1),1)+0)),11),10),
                                    MOD(SUMPRODUCT((MID(LAHIKONTAKTSED!L15,COLUMN($A$1:$J$1),1)+0),(MID("1234567891",COLUMN($A$1:$J$1),1)+0)),11)
                                ) = MID(LAHIKONTAKTSED!L15,11,1)+0,
                                TRUE,
                                FALSE
                            )
                        )
                    ),
                    AND(
                        ISNUMBER(LAHIKONTAKTSED!L15),
                        NOT(
                            ISERROR(
                                DATE(
                                    YEAR(LAHIKONTAKTSED!L15),
                                    MONTH(LAHIKONTAKTSED!L15),
                                    DAY(LAHIKONTAKTSED!L15)
                                )
                            )
                        ),
                        IFERROR(LAHIKONTAKTSED!L15 &gt;= DATE(1910, 1, 1), FALSE),
                        IFERROR(LAHIKONTAKTSED!L15 &lt;= TODAY(), FALSE)
                    )
                ),
                1,
                -2),
            -1
        ),
        0
    ),
    ""
)</f>
        <v/>
      </c>
      <c r="M15" s="137" t="str">
        <f>IF(
    AND(LAHIKONTAKTSED!$AJ15,  LAHIKONTAKTSED!$I15 &lt;&gt; ""),
    IF(
        OR(
            EXACT(LAHIKONTAKTSED!$I15, "Lapsevanem"),
            EXACT(LAHIKONTAKTSED!$I15, "Eestkostja")
        ),
        IF(
            OR(
                AND(_xlfn.NUMBERVALUE(LAHIKONTAKTSED!M15) &gt;  5000000, _xlfn.NUMBERVALUE(LAHIKONTAKTSED!M15) &lt;  5999999),
                AND(_xlfn.NUMBERVALUE(LAHIKONTAKTSED!M15) &gt; 50000000, _xlfn.NUMBERVALUE(LAHIKONTAKTSED!M15) &lt; 59999999)
            ),
            1,
            -2
        ),
        0
    ),
    ""
)</f>
        <v/>
      </c>
      <c r="N15" s="137" t="str">
        <f>IF(
    AND(LAHIKONTAKTSED!$AJ15,  LAHIKONTAKTSED!$I15 &lt;&gt; ""),
    IF(
        OR(
            EXACT(LAHIKONTAKTSED!$I15, "Lapsevanem"),
            EXACT(LAHIKONTAKTSED!$I15, "Eestkostja")
        ),
        IF(
            LAHIKONTAKTSED!N15 &lt;&gt; "",
            1,
            2
        ),
        0
    ),
    ""
)</f>
        <v/>
      </c>
      <c r="O15" s="136" t="str">
        <f>IF(
    LAHIKONTAKTSED!$AJ15,
    IF(LAHIKONTAKTSED!O15 &lt;&gt; "", 1, -1),
    ""
)</f>
        <v/>
      </c>
      <c r="P15" s="136" t="str">
        <f>IF(
    LAHIKONTAKTSED!$AJ15,
    IF(LAHIKONTAKTSED!P15 &lt;&gt; "", 1, -1),
    ""
)</f>
        <v/>
      </c>
      <c r="Q15" s="136" t="str">
        <f>IF(
    LAHIKONTAKTSED!$AJ15,
    IF(LAHIKONTAKTSED!Q15 &lt;&gt; "", 1, -1),
    ""
)</f>
        <v/>
      </c>
      <c r="R15" s="136" t="str">
        <f>IF(
    LAHIKONTAKTSED!$AJ15,
    IF(LAHIKONTAKTSED!R15 &lt;&gt; "", 1, 2),
    ""
)</f>
        <v/>
      </c>
      <c r="S15" s="158" t="str">
        <f ca="1">IF(LAHIKONTAKTSED!$AJ15,
    IF(AND(
        ISNUMBER(LAHIKONTAKTSED!S15),
        NOT(
            ISERROR(
                DATE(
                    YEAR(LAHIKONTAKTSED!S15),
                    MONTH(LAHIKONTAKTSED!S15),
                    DAY(LAHIKONTAKTSED!S15)
                )
            )
        ),
        IFERROR(LAHIKONTAKTSED!S15 &gt;= TODAY()-13, FALSE),
        IFERROR(LAHIKONTAKTSED!S15 &lt;= TODAY(), FALSE)
    ), 1, -2),
    ""
)</f>
        <v/>
      </c>
      <c r="T15" s="158" t="str">
        <f ca="1">IF(LAHIKONTAKTSED!$AJ15,
    IF(AND(
        ISNUMBER(LAHIKONTAKTSED!T15),
        NOT(
            ISERROR(
                DATE(
                    YEAR(LAHIKONTAKTSED!T15),
                    MONTH(LAHIKONTAKTSED!T15),
                    DAY(LAHIKONTAKTSED!T15)
                )
            )
        ),
        IFERROR(LAHIKONTAKTSED!T15 &gt;= TODAY()-13, FALSE),
        IFERROR(LAHIKONTAKTSED!T15 &lt;= TODAY()+1, FALSE)
    ), 1, -2),
    ""
)</f>
        <v/>
      </c>
      <c r="U15" s="159" t="str">
        <f ca="1">IF(LAHIKONTAKTSED!$AJ15,
    IF(AND(
        ISNUMBER(LAHIKONTAKTSED!U15),
        NOT(
            ISERROR(
                DATE(
                    YEAR(LAHIKONTAKTSED!U15),
                    MONTH(LAHIKONTAKTSED!U15),
                    DAY(LAHIKONTAKTSED!U15)
                )
            )
        ),
        IFERROR(LAHIKONTAKTSED!U15 &gt;= TODAY(), FALSE),
        IFERROR(LAHIKONTAKTSED!U15 &lt;= TODAY() + 11, FALSE)
    ), 1, -2),
    ""
)</f>
        <v/>
      </c>
      <c r="V15" s="136" t="str">
        <f>IF(
    LAHIKONTAKTSED!$AJ15,
    IF(LAHIKONTAKTSED!V15 &lt;&gt; "", 1, -1),
    ""
)</f>
        <v/>
      </c>
      <c r="W15" s="136" t="str">
        <f>IF(
    LAHIKONTAKTSED!$AJ15,
    IF(LAHIKONTAKTSED!W15 &lt;&gt; "", 1, -1),
    ""
)</f>
        <v/>
      </c>
      <c r="X15" s="159" t="str">
        <f ca="1">IF(
    AND(
        LAHIKONTAKTSED!$AJ15
    ),
    IF(
        LAHIKONTAKTSED!X15 &lt;&gt; "",
        IF(
            OR(
            AND(
                ISNUMBER(LAHIKONTAKTSED!X15),
                LAHIKONTAKTSED!X15 &gt; 30000000000,
                LAHIKONTAKTSED!X15 &lt; 63000000000,
                IFERROR(IF(
                    ISERROR(TEXT((CODE(MID("FEDCA@",LEFT(LAHIKONTAKTSED!X15,1),1))-50)*1000000+LEFT(LAHIKONTAKTSED!X15,7),"0000\.00\.00")+0),
                    FALSE,
                    IF(
                        IF(
                            MOD(SUMPRODUCT((MID(LAHIKONTAKTSED!X15,COLUMN($A$1:$J$1),1)+0),(MID("1234567891",COLUMN($A$1:$J$1),1)+0)),11)=10,
                            MOD(MOD(SUMPRODUCT((MID(LAHIKONTAKTSED!X15,COLUMN($A$1:$J$1),1)+0),(MID("3456789123",COLUMN($A$1:$J$1),1)+0)),11),10),
                            MOD(SUMPRODUCT((MID(LAHIKONTAKTSED!X15,COLUMN($A$1:$J$1),1)+0),(MID("1234567891",COLUMN($A$1:$J$1),1)+0)),11)
                        ) = MID(LAHIKONTAKTSED!X15,11,1)+0,
                        TRUE,
                        FALSE
                    )
                ), FALSE)
            ),
            AND(
                ISNUMBER(LAHIKONTAKTSED!X15),
                NOT(
                    ISERROR(
                        DATE(
                            YEAR(LAHIKONTAKTSED!X15),
                            MONTH(LAHIKONTAKTSED!X15),
                            DAY(LAHIKONTAKTSED!X15)
                        )
                    )
                ),
                IFERROR(LAHIKONTAKTSED!X15 &gt;= DATE(1910, 1, 1), FALSE),
                IFERROR(LAHIKONTAKTSED!X15 &lt;= TODAY(), FALSE)
            )
        ), 1, -2),
    -1),
    ""
)</f>
        <v/>
      </c>
    </row>
    <row r="16" spans="1:25" x14ac:dyDescent="0.35">
      <c r="A16" s="138" t="str">
        <f>LAHIKONTAKTSED!A16</f>
        <v/>
      </c>
      <c r="B16" s="154" t="str">
        <f ca="1">IF(LAHIKONTAKTSED!$AJ16,
    IF(AND(
        ISNUMBER(LAHIKONTAKTSED!B16),
        NOT(
            ISERROR(
                DATE(
                    YEAR(LAHIKONTAKTSED!B16),
                    MONTH(LAHIKONTAKTSED!B16),
                    DAY(LAHIKONTAKTSED!B16)
                )
            )
        ),
        IFERROR(LAHIKONTAKTSED!B16 &gt;= TODAY()-13, FALSE),
        IFERROR(LAHIKONTAKTSED!B16 &lt;= TODAY(), FALSE)
    ), 1, -2),
    ""
)</f>
        <v/>
      </c>
      <c r="C16" s="155" t="str">
        <f>IF(LAHIKONTAKTSED!$AJ16,
    IF(AND(
        LAHIKONTAKTSED!C16 &lt;&gt; ""
    ), 1, -2),
    ""
)</f>
        <v/>
      </c>
      <c r="D16" s="155" t="str">
        <f>IF(LAHIKONTAKTSED!$AJ16,
    IF(AND(
        LAHIKONTAKTSED!D16 &lt;&gt; ""
    ), 1, -2),
    ""
)</f>
        <v/>
      </c>
      <c r="E16" s="156" t="str">
        <f ca="1">IF(LAHIKONTAKTSED!$AJ16,
    IF(
        LAHIKONTAKTSED!E16 &lt;&gt; "",
        IF(
            OR(
            AND(
                ISNUMBER(LAHIKONTAKTSED!E16),
                LAHIKONTAKTSED!E16 &gt; 30000000000,
                LAHIKONTAKTSED!E16 &lt; 63000000000,
                IFERROR(IF(
                    ISERROR(TEXT((CODE(MID("FEDCA@",LEFT(LAHIKONTAKTSED!E16,1),1))-50)*1000000+LEFT(LAHIKONTAKTSED!E16,7),"0000\.00\.00")+0),
                    FALSE,
                    IF(
                        IF(
                            MOD(SUMPRODUCT((MID(LAHIKONTAKTSED!E16,COLUMN($A$1:$J$1),1)+0),(MID("1234567891",COLUMN($A$1:$J$1),1)+0)),11)=10,
                            MOD(MOD(SUMPRODUCT((MID(LAHIKONTAKTSED!E16,COLUMN($A$1:$J$1),1)+0),(MID("3456789123",COLUMN($A$1:$J$1),1)+0)),11),10),
                            MOD(SUMPRODUCT((MID(LAHIKONTAKTSED!E16,COLUMN($A$1:$J$1),1)+0),(MID("1234567891",COLUMN($A$1:$J$1),1)+0)),11)
                        ) = MID(LAHIKONTAKTSED!E16,11,1)+0,
                        TRUE,
                        FALSE
                    )
                ), FALSE)
            ),
            AND(
                ISNUMBER(LAHIKONTAKTSED!E16),
                NOT(
                    ISERROR(
                        DATE(
                            YEAR(LAHIKONTAKTSED!E16),
                            MONTH(LAHIKONTAKTSED!E16),
                            DAY(LAHIKONTAKTSED!E16)
                        )
                    )
                ),
                IFERROR(LAHIKONTAKTSED!E16 &gt;= DATE(1910, 1, 1), FALSE),
                IFERROR(LAHIKONTAKTSED!E16 &lt;= TODAY(), FALSE)
            )
        ), 1, -2),
    -1),
    ""
)</f>
        <v/>
      </c>
      <c r="F16" s="137" t="str">
        <f>IF(LAHIKONTAKTSED!$AJ16,
    IF(
        OR(
            LAHIKONTAKTSED!$I16 = "Lapsevanem",
            LAHIKONTAKTSED!$I16 = "Eestkostja"
        ),
        0,
        IF(
            OR(
                AND(_xlfn.NUMBERVALUE(LAHIKONTAKTSED!F16) &gt;  5000000, _xlfn.NUMBERVALUE(LAHIKONTAKTSED!F16) &lt;  5999999),
                AND(_xlfn.NUMBERVALUE(LAHIKONTAKTSED!F16) &gt; 50000000, _xlfn.NUMBERVALUE(LAHIKONTAKTSED!F16) &lt; 59999999)
            ),
            1,
            -2
        )
    ),
    ""
)</f>
        <v/>
      </c>
      <c r="G16" s="137" t="str">
        <f>IF(LAHIKONTAKTSED!$AJ16,
    IF(
        OR(
            LAHIKONTAKTSED!$I16 = "Lapsevanem",
            LAHIKONTAKTSED!$I16 = "Eestkostja"
        ),
        0,
        IF(
            LAHIKONTAKTSED!G16 &lt;&gt; "",
            1,
            2
        )
    ),
    ""
)</f>
        <v/>
      </c>
      <c r="H16" s="137" t="str">
        <f>IF(LAHIKONTAKTSED!$AJ16, IF(LAHIKONTAKTSED!H16 &lt;&gt; "", 1, 2), "")</f>
        <v/>
      </c>
      <c r="I16" s="157" t="str">
        <f>IF(LAHIKONTAKTSED!$AJ16,
    IF(OR(
        EXACT(LAHIKONTAKTSED!I16, "Lähikontaktne"),
        EXACT(LAHIKONTAKTSED!I16, "Lapsevanem"),
        EXACT(LAHIKONTAKTSED!I16, "Eestkostja")
    ), 1, -2),
    ""
)</f>
        <v/>
      </c>
      <c r="J16" s="137" t="str">
        <f>IF(
    AND(LAHIKONTAKTSED!$AJ16,  LAHIKONTAKTSED!$I16 &lt;&gt; ""),
    IF(
        OR(
            EXACT(LAHIKONTAKTSED!$I16, "Lapsevanem"),
            EXACT(LAHIKONTAKTSED!$I16, "Eestkostja")
        ),
        IF(
            LAHIKONTAKTSED!J16 &lt;&gt; "",
            1,
            -2
        ),
        0
    ),
    ""
)</f>
        <v/>
      </c>
      <c r="K16" s="137" t="str">
        <f>IF(
    AND(LAHIKONTAKTSED!$AJ16,  LAHIKONTAKTSED!$I16 &lt;&gt; ""),
    IF(
        OR(
            EXACT(LAHIKONTAKTSED!$I16, "Lapsevanem"),
            EXACT(LAHIKONTAKTSED!$I16, "Eestkostja")
        ),
        IF(
            LAHIKONTAKTSED!K16 &lt;&gt; "",
            1,
            -2
        ),
        0
    ),
    ""
)</f>
        <v/>
      </c>
      <c r="L16" s="137" t="str">
        <f ca="1">IF(
    AND(LAHIKONTAKTSED!$AJ16,  LAHIKONTAKTSED!$I16 &lt;&gt; ""),
    IF(
        OR(
            EXACT(LAHIKONTAKTSED!$I16, "Lapsevanem"),
            EXACT(LAHIKONTAKTSED!$I16, "Eestkostja")
        ),
        IF(
            LAHIKONTAKTSED!L16 &lt;&gt; "",
            IF(
                OR(
                    AND(
                        ISNUMBER(LAHIKONTAKTSED!L16),
                        LAHIKONTAKTSED!L16 &gt; 30000000000,
                        LAHIKONTAKTSED!L16 &lt; 63000000000,
                        IF(
                            ISERROR(TEXT((CODE(MID("FEDCA@",LEFT(LAHIKONTAKTSED!L16,1),1))-50)*1000000+LEFT(LAHIKONTAKTSED!L16,7),"0000\.00\.00")+0),
                            FALSE,
                            IF(
                                IF(
                                    MOD(SUMPRODUCT((MID(LAHIKONTAKTSED!L16,COLUMN($A$1:$J$1),1)+0),(MID("1234567891",COLUMN($A$1:$J$1),1)+0)),11)=10,
                                    MOD(MOD(SUMPRODUCT((MID(LAHIKONTAKTSED!L16,COLUMN($A$1:$J$1),1)+0),(MID("3456789123",COLUMN($A$1:$J$1),1)+0)),11),10),
                                    MOD(SUMPRODUCT((MID(LAHIKONTAKTSED!L16,COLUMN($A$1:$J$1),1)+0),(MID("1234567891",COLUMN($A$1:$J$1),1)+0)),11)
                                ) = MID(LAHIKONTAKTSED!L16,11,1)+0,
                                TRUE,
                                FALSE
                            )
                        )
                    ),
                    AND(
                        ISNUMBER(LAHIKONTAKTSED!L16),
                        NOT(
                            ISERROR(
                                DATE(
                                    YEAR(LAHIKONTAKTSED!L16),
                                    MONTH(LAHIKONTAKTSED!L16),
                                    DAY(LAHIKONTAKTSED!L16)
                                )
                            )
                        ),
                        IFERROR(LAHIKONTAKTSED!L16 &gt;= DATE(1910, 1, 1), FALSE),
                        IFERROR(LAHIKONTAKTSED!L16 &lt;= TODAY(), FALSE)
                    )
                ),
                1,
                -2),
            -1
        ),
        0
    ),
    ""
)</f>
        <v/>
      </c>
      <c r="M16" s="137" t="str">
        <f>IF(
    AND(LAHIKONTAKTSED!$AJ16,  LAHIKONTAKTSED!$I16 &lt;&gt; ""),
    IF(
        OR(
            EXACT(LAHIKONTAKTSED!$I16, "Lapsevanem"),
            EXACT(LAHIKONTAKTSED!$I16, "Eestkostja")
        ),
        IF(
            OR(
                AND(_xlfn.NUMBERVALUE(LAHIKONTAKTSED!M16) &gt;  5000000, _xlfn.NUMBERVALUE(LAHIKONTAKTSED!M16) &lt;  5999999),
                AND(_xlfn.NUMBERVALUE(LAHIKONTAKTSED!M16) &gt; 50000000, _xlfn.NUMBERVALUE(LAHIKONTAKTSED!M16) &lt; 59999999)
            ),
            1,
            -2
        ),
        0
    ),
    ""
)</f>
        <v/>
      </c>
      <c r="N16" s="137" t="str">
        <f>IF(
    AND(LAHIKONTAKTSED!$AJ16,  LAHIKONTAKTSED!$I16 &lt;&gt; ""),
    IF(
        OR(
            EXACT(LAHIKONTAKTSED!$I16, "Lapsevanem"),
            EXACT(LAHIKONTAKTSED!$I16, "Eestkostja")
        ),
        IF(
            LAHIKONTAKTSED!N16 &lt;&gt; "",
            1,
            2
        ),
        0
    ),
    ""
)</f>
        <v/>
      </c>
      <c r="O16" s="136" t="str">
        <f>IF(
    LAHIKONTAKTSED!$AJ16,
    IF(LAHIKONTAKTSED!O16 &lt;&gt; "", 1, -1),
    ""
)</f>
        <v/>
      </c>
      <c r="P16" s="136" t="str">
        <f>IF(
    LAHIKONTAKTSED!$AJ16,
    IF(LAHIKONTAKTSED!P16 &lt;&gt; "", 1, -1),
    ""
)</f>
        <v/>
      </c>
      <c r="Q16" s="136" t="str">
        <f>IF(
    LAHIKONTAKTSED!$AJ16,
    IF(LAHIKONTAKTSED!Q16 &lt;&gt; "", 1, -1),
    ""
)</f>
        <v/>
      </c>
      <c r="R16" s="136" t="str">
        <f>IF(
    LAHIKONTAKTSED!$AJ16,
    IF(LAHIKONTAKTSED!R16 &lt;&gt; "", 1, 2),
    ""
)</f>
        <v/>
      </c>
      <c r="S16" s="158" t="str">
        <f ca="1">IF(LAHIKONTAKTSED!$AJ16,
    IF(AND(
        ISNUMBER(LAHIKONTAKTSED!S16),
        NOT(
            ISERROR(
                DATE(
                    YEAR(LAHIKONTAKTSED!S16),
                    MONTH(LAHIKONTAKTSED!S16),
                    DAY(LAHIKONTAKTSED!S16)
                )
            )
        ),
        IFERROR(LAHIKONTAKTSED!S16 &gt;= TODAY()-13, FALSE),
        IFERROR(LAHIKONTAKTSED!S16 &lt;= TODAY(), FALSE)
    ), 1, -2),
    ""
)</f>
        <v/>
      </c>
      <c r="T16" s="158" t="str">
        <f ca="1">IF(LAHIKONTAKTSED!$AJ16,
    IF(AND(
        ISNUMBER(LAHIKONTAKTSED!T16),
        NOT(
            ISERROR(
                DATE(
                    YEAR(LAHIKONTAKTSED!T16),
                    MONTH(LAHIKONTAKTSED!T16),
                    DAY(LAHIKONTAKTSED!T16)
                )
            )
        ),
        IFERROR(LAHIKONTAKTSED!T16 &gt;= TODAY()-13, FALSE),
        IFERROR(LAHIKONTAKTSED!T16 &lt;= TODAY()+1, FALSE)
    ), 1, -2),
    ""
)</f>
        <v/>
      </c>
      <c r="U16" s="159" t="str">
        <f ca="1">IF(LAHIKONTAKTSED!$AJ16,
    IF(AND(
        ISNUMBER(LAHIKONTAKTSED!U16),
        NOT(
            ISERROR(
                DATE(
                    YEAR(LAHIKONTAKTSED!U16),
                    MONTH(LAHIKONTAKTSED!U16),
                    DAY(LAHIKONTAKTSED!U16)
                )
            )
        ),
        IFERROR(LAHIKONTAKTSED!U16 &gt;= TODAY(), FALSE),
        IFERROR(LAHIKONTAKTSED!U16 &lt;= TODAY() + 11, FALSE)
    ), 1, -2),
    ""
)</f>
        <v/>
      </c>
      <c r="V16" s="136" t="str">
        <f>IF(
    LAHIKONTAKTSED!$AJ16,
    IF(LAHIKONTAKTSED!V16 &lt;&gt; "", 1, -1),
    ""
)</f>
        <v/>
      </c>
      <c r="W16" s="136" t="str">
        <f>IF(
    LAHIKONTAKTSED!$AJ16,
    IF(LAHIKONTAKTSED!W16 &lt;&gt; "", 1, -1),
    ""
)</f>
        <v/>
      </c>
      <c r="X16" s="159" t="str">
        <f ca="1">IF(
    AND(
        LAHIKONTAKTSED!$AJ16
    ),
    IF(
        LAHIKONTAKTSED!X16 &lt;&gt; "",
        IF(
            OR(
            AND(
                ISNUMBER(LAHIKONTAKTSED!X16),
                LAHIKONTAKTSED!X16 &gt; 30000000000,
                LAHIKONTAKTSED!X16 &lt; 63000000000,
                IFERROR(IF(
                    ISERROR(TEXT((CODE(MID("FEDCA@",LEFT(LAHIKONTAKTSED!X16,1),1))-50)*1000000+LEFT(LAHIKONTAKTSED!X16,7),"0000\.00\.00")+0),
                    FALSE,
                    IF(
                        IF(
                            MOD(SUMPRODUCT((MID(LAHIKONTAKTSED!X16,COLUMN($A$1:$J$1),1)+0),(MID("1234567891",COLUMN($A$1:$J$1),1)+0)),11)=10,
                            MOD(MOD(SUMPRODUCT((MID(LAHIKONTAKTSED!X16,COLUMN($A$1:$J$1),1)+0),(MID("3456789123",COLUMN($A$1:$J$1),1)+0)),11),10),
                            MOD(SUMPRODUCT((MID(LAHIKONTAKTSED!X16,COLUMN($A$1:$J$1),1)+0),(MID("1234567891",COLUMN($A$1:$J$1),1)+0)),11)
                        ) = MID(LAHIKONTAKTSED!X16,11,1)+0,
                        TRUE,
                        FALSE
                    )
                ), FALSE)
            ),
            AND(
                ISNUMBER(LAHIKONTAKTSED!X16),
                NOT(
                    ISERROR(
                        DATE(
                            YEAR(LAHIKONTAKTSED!X16),
                            MONTH(LAHIKONTAKTSED!X16),
                            DAY(LAHIKONTAKTSED!X16)
                        )
                    )
                ),
                IFERROR(LAHIKONTAKTSED!X16 &gt;= DATE(1910, 1, 1), FALSE),
                IFERROR(LAHIKONTAKTSED!X16 &lt;= TODAY(), FALSE)
            )
        ), 1, -2),
    -1),
    ""
)</f>
        <v/>
      </c>
    </row>
    <row r="17" spans="1:24" x14ac:dyDescent="0.35">
      <c r="A17" s="138" t="str">
        <f>LAHIKONTAKTSED!A17</f>
        <v/>
      </c>
      <c r="B17" s="154" t="str">
        <f ca="1">IF(LAHIKONTAKTSED!$AJ17,
    IF(AND(
        ISNUMBER(LAHIKONTAKTSED!B17),
        NOT(
            ISERROR(
                DATE(
                    YEAR(LAHIKONTAKTSED!B17),
                    MONTH(LAHIKONTAKTSED!B17),
                    DAY(LAHIKONTAKTSED!B17)
                )
            )
        ),
        IFERROR(LAHIKONTAKTSED!B17 &gt;= TODAY()-13, FALSE),
        IFERROR(LAHIKONTAKTSED!B17 &lt;= TODAY(), FALSE)
    ), 1, -2),
    ""
)</f>
        <v/>
      </c>
      <c r="C17" s="155" t="str">
        <f>IF(LAHIKONTAKTSED!$AJ17,
    IF(AND(
        LAHIKONTAKTSED!C17 &lt;&gt; ""
    ), 1, -2),
    ""
)</f>
        <v/>
      </c>
      <c r="D17" s="155" t="str">
        <f>IF(LAHIKONTAKTSED!$AJ17,
    IF(AND(
        LAHIKONTAKTSED!D17 &lt;&gt; ""
    ), 1, -2),
    ""
)</f>
        <v/>
      </c>
      <c r="E17" s="156" t="str">
        <f ca="1">IF(LAHIKONTAKTSED!$AJ17,
    IF(
        LAHIKONTAKTSED!E17 &lt;&gt; "",
        IF(
            OR(
            AND(
                ISNUMBER(LAHIKONTAKTSED!E17),
                LAHIKONTAKTSED!E17 &gt; 30000000000,
                LAHIKONTAKTSED!E17 &lt; 63000000000,
                IFERROR(IF(
                    ISERROR(TEXT((CODE(MID("FEDCA@",LEFT(LAHIKONTAKTSED!E17,1),1))-50)*1000000+LEFT(LAHIKONTAKTSED!E17,7),"0000\.00\.00")+0),
                    FALSE,
                    IF(
                        IF(
                            MOD(SUMPRODUCT((MID(LAHIKONTAKTSED!E17,COLUMN($A$1:$J$1),1)+0),(MID("1234567891",COLUMN($A$1:$J$1),1)+0)),11)=10,
                            MOD(MOD(SUMPRODUCT((MID(LAHIKONTAKTSED!E17,COLUMN($A$1:$J$1),1)+0),(MID("3456789123",COLUMN($A$1:$J$1),1)+0)),11),10),
                            MOD(SUMPRODUCT((MID(LAHIKONTAKTSED!E17,COLUMN($A$1:$J$1),1)+0),(MID("1234567891",COLUMN($A$1:$J$1),1)+0)),11)
                        ) = MID(LAHIKONTAKTSED!E17,11,1)+0,
                        TRUE,
                        FALSE
                    )
                ), FALSE)
            ),
            AND(
                ISNUMBER(LAHIKONTAKTSED!E17),
                NOT(
                    ISERROR(
                        DATE(
                            YEAR(LAHIKONTAKTSED!E17),
                            MONTH(LAHIKONTAKTSED!E17),
                            DAY(LAHIKONTAKTSED!E17)
                        )
                    )
                ),
                IFERROR(LAHIKONTAKTSED!E17 &gt;= DATE(1910, 1, 1), FALSE),
                IFERROR(LAHIKONTAKTSED!E17 &lt;= TODAY(), FALSE)
            )
        ), 1, -2),
    -1),
    ""
)</f>
        <v/>
      </c>
      <c r="F17" s="137" t="str">
        <f>IF(LAHIKONTAKTSED!$AJ17,
    IF(
        OR(
            LAHIKONTAKTSED!$I17 = "Lapsevanem",
            LAHIKONTAKTSED!$I17 = "Eestkostja"
        ),
        0,
        IF(
            OR(
                AND(_xlfn.NUMBERVALUE(LAHIKONTAKTSED!F17) &gt;  5000000, _xlfn.NUMBERVALUE(LAHIKONTAKTSED!F17) &lt;  5999999),
                AND(_xlfn.NUMBERVALUE(LAHIKONTAKTSED!F17) &gt; 50000000, _xlfn.NUMBERVALUE(LAHIKONTAKTSED!F17) &lt; 59999999)
            ),
            1,
            -2
        )
    ),
    ""
)</f>
        <v/>
      </c>
      <c r="G17" s="137" t="str">
        <f>IF(LAHIKONTAKTSED!$AJ17,
    IF(
        OR(
            LAHIKONTAKTSED!$I17 = "Lapsevanem",
            LAHIKONTAKTSED!$I17 = "Eestkostja"
        ),
        0,
        IF(
            LAHIKONTAKTSED!G17 &lt;&gt; "",
            1,
            2
        )
    ),
    ""
)</f>
        <v/>
      </c>
      <c r="H17" s="137" t="str">
        <f>IF(LAHIKONTAKTSED!$AJ17, IF(LAHIKONTAKTSED!H17 &lt;&gt; "", 1, 2), "")</f>
        <v/>
      </c>
      <c r="I17" s="157" t="str">
        <f>IF(LAHIKONTAKTSED!$AJ17,
    IF(OR(
        EXACT(LAHIKONTAKTSED!I17, "Lähikontaktne"),
        EXACT(LAHIKONTAKTSED!I17, "Lapsevanem"),
        EXACT(LAHIKONTAKTSED!I17, "Eestkostja")
    ), 1, -2),
    ""
)</f>
        <v/>
      </c>
      <c r="J17" s="137" t="str">
        <f>IF(
    AND(LAHIKONTAKTSED!$AJ17,  LAHIKONTAKTSED!$I17 &lt;&gt; ""),
    IF(
        OR(
            EXACT(LAHIKONTAKTSED!$I17, "Lapsevanem"),
            EXACT(LAHIKONTAKTSED!$I17, "Eestkostja")
        ),
        IF(
            LAHIKONTAKTSED!J17 &lt;&gt; "",
            1,
            -2
        ),
        0
    ),
    ""
)</f>
        <v/>
      </c>
      <c r="K17" s="137" t="str">
        <f>IF(
    AND(LAHIKONTAKTSED!$AJ17,  LAHIKONTAKTSED!$I17 &lt;&gt; ""),
    IF(
        OR(
            EXACT(LAHIKONTAKTSED!$I17, "Lapsevanem"),
            EXACT(LAHIKONTAKTSED!$I17, "Eestkostja")
        ),
        IF(
            LAHIKONTAKTSED!K17 &lt;&gt; "",
            1,
            -2
        ),
        0
    ),
    ""
)</f>
        <v/>
      </c>
      <c r="L17" s="137" t="str">
        <f ca="1">IF(
    AND(LAHIKONTAKTSED!$AJ17,  LAHIKONTAKTSED!$I17 &lt;&gt; ""),
    IF(
        OR(
            EXACT(LAHIKONTAKTSED!$I17, "Lapsevanem"),
            EXACT(LAHIKONTAKTSED!$I17, "Eestkostja")
        ),
        IF(
            LAHIKONTAKTSED!L17 &lt;&gt; "",
            IF(
                OR(
                    AND(
                        ISNUMBER(LAHIKONTAKTSED!L17),
                        LAHIKONTAKTSED!L17 &gt; 30000000000,
                        LAHIKONTAKTSED!L17 &lt; 63000000000,
                        IF(
                            ISERROR(TEXT((CODE(MID("FEDCA@",LEFT(LAHIKONTAKTSED!L17,1),1))-50)*1000000+LEFT(LAHIKONTAKTSED!L17,7),"0000\.00\.00")+0),
                            FALSE,
                            IF(
                                IF(
                                    MOD(SUMPRODUCT((MID(LAHIKONTAKTSED!L17,COLUMN($A$1:$J$1),1)+0),(MID("1234567891",COLUMN($A$1:$J$1),1)+0)),11)=10,
                                    MOD(MOD(SUMPRODUCT((MID(LAHIKONTAKTSED!L17,COLUMN($A$1:$J$1),1)+0),(MID("3456789123",COLUMN($A$1:$J$1),1)+0)),11),10),
                                    MOD(SUMPRODUCT((MID(LAHIKONTAKTSED!L17,COLUMN($A$1:$J$1),1)+0),(MID("1234567891",COLUMN($A$1:$J$1),1)+0)),11)
                                ) = MID(LAHIKONTAKTSED!L17,11,1)+0,
                                TRUE,
                                FALSE
                            )
                        )
                    ),
                    AND(
                        ISNUMBER(LAHIKONTAKTSED!L17),
                        NOT(
                            ISERROR(
                                DATE(
                                    YEAR(LAHIKONTAKTSED!L17),
                                    MONTH(LAHIKONTAKTSED!L17),
                                    DAY(LAHIKONTAKTSED!L17)
                                )
                            )
                        ),
                        IFERROR(LAHIKONTAKTSED!L17 &gt;= DATE(1910, 1, 1), FALSE),
                        IFERROR(LAHIKONTAKTSED!L17 &lt;= TODAY(), FALSE)
                    )
                ),
                1,
                -2),
            -1
        ),
        0
    ),
    ""
)</f>
        <v/>
      </c>
      <c r="M17" s="137" t="str">
        <f>IF(
    AND(LAHIKONTAKTSED!$AJ17,  LAHIKONTAKTSED!$I17 &lt;&gt; ""),
    IF(
        OR(
            EXACT(LAHIKONTAKTSED!$I17, "Lapsevanem"),
            EXACT(LAHIKONTAKTSED!$I17, "Eestkostja")
        ),
        IF(
            OR(
                AND(_xlfn.NUMBERVALUE(LAHIKONTAKTSED!M17) &gt;  5000000, _xlfn.NUMBERVALUE(LAHIKONTAKTSED!M17) &lt;  5999999),
                AND(_xlfn.NUMBERVALUE(LAHIKONTAKTSED!M17) &gt; 50000000, _xlfn.NUMBERVALUE(LAHIKONTAKTSED!M17) &lt; 59999999)
            ),
            1,
            -2
        ),
        0
    ),
    ""
)</f>
        <v/>
      </c>
      <c r="N17" s="137" t="str">
        <f>IF(
    AND(LAHIKONTAKTSED!$AJ17,  LAHIKONTAKTSED!$I17 &lt;&gt; ""),
    IF(
        OR(
            EXACT(LAHIKONTAKTSED!$I17, "Lapsevanem"),
            EXACT(LAHIKONTAKTSED!$I17, "Eestkostja")
        ),
        IF(
            LAHIKONTAKTSED!N17 &lt;&gt; "",
            1,
            2
        ),
        0
    ),
    ""
)</f>
        <v/>
      </c>
      <c r="O17" s="136" t="str">
        <f>IF(
    LAHIKONTAKTSED!$AJ17,
    IF(LAHIKONTAKTSED!O17 &lt;&gt; "", 1, -1),
    ""
)</f>
        <v/>
      </c>
      <c r="P17" s="136" t="str">
        <f>IF(
    LAHIKONTAKTSED!$AJ17,
    IF(LAHIKONTAKTSED!P17 &lt;&gt; "", 1, -1),
    ""
)</f>
        <v/>
      </c>
      <c r="Q17" s="136" t="str">
        <f>IF(
    LAHIKONTAKTSED!$AJ17,
    IF(LAHIKONTAKTSED!Q17 &lt;&gt; "", 1, -1),
    ""
)</f>
        <v/>
      </c>
      <c r="R17" s="136" t="str">
        <f>IF(
    LAHIKONTAKTSED!$AJ17,
    IF(LAHIKONTAKTSED!R17 &lt;&gt; "", 1, 2),
    ""
)</f>
        <v/>
      </c>
      <c r="S17" s="158" t="str">
        <f ca="1">IF(LAHIKONTAKTSED!$AJ17,
    IF(AND(
        ISNUMBER(LAHIKONTAKTSED!S17),
        NOT(
            ISERROR(
                DATE(
                    YEAR(LAHIKONTAKTSED!S17),
                    MONTH(LAHIKONTAKTSED!S17),
                    DAY(LAHIKONTAKTSED!S17)
                )
            )
        ),
        IFERROR(LAHIKONTAKTSED!S17 &gt;= TODAY()-13, FALSE),
        IFERROR(LAHIKONTAKTSED!S17 &lt;= TODAY(), FALSE)
    ), 1, -2),
    ""
)</f>
        <v/>
      </c>
      <c r="T17" s="158" t="str">
        <f ca="1">IF(LAHIKONTAKTSED!$AJ17,
    IF(AND(
        ISNUMBER(LAHIKONTAKTSED!T17),
        NOT(
            ISERROR(
                DATE(
                    YEAR(LAHIKONTAKTSED!T17),
                    MONTH(LAHIKONTAKTSED!T17),
                    DAY(LAHIKONTAKTSED!T17)
                )
            )
        ),
        IFERROR(LAHIKONTAKTSED!T17 &gt;= TODAY()-13, FALSE),
        IFERROR(LAHIKONTAKTSED!T17 &lt;= TODAY()+1, FALSE)
    ), 1, -2),
    ""
)</f>
        <v/>
      </c>
      <c r="U17" s="159" t="str">
        <f ca="1">IF(LAHIKONTAKTSED!$AJ17,
    IF(AND(
        ISNUMBER(LAHIKONTAKTSED!U17),
        NOT(
            ISERROR(
                DATE(
                    YEAR(LAHIKONTAKTSED!U17),
                    MONTH(LAHIKONTAKTSED!U17),
                    DAY(LAHIKONTAKTSED!U17)
                )
            )
        ),
        IFERROR(LAHIKONTAKTSED!U17 &gt;= TODAY(), FALSE),
        IFERROR(LAHIKONTAKTSED!U17 &lt;= TODAY() + 11, FALSE)
    ), 1, -2),
    ""
)</f>
        <v/>
      </c>
      <c r="V17" s="136" t="str">
        <f>IF(
    LAHIKONTAKTSED!$AJ17,
    IF(LAHIKONTAKTSED!V17 &lt;&gt; "", 1, -1),
    ""
)</f>
        <v/>
      </c>
      <c r="W17" s="136" t="str">
        <f>IF(
    LAHIKONTAKTSED!$AJ17,
    IF(LAHIKONTAKTSED!W17 &lt;&gt; "", 1, -1),
    ""
)</f>
        <v/>
      </c>
      <c r="X17" s="159" t="str">
        <f ca="1">IF(
    AND(
        LAHIKONTAKTSED!$AJ17
    ),
    IF(
        LAHIKONTAKTSED!X17 &lt;&gt; "",
        IF(
            OR(
            AND(
                ISNUMBER(LAHIKONTAKTSED!X17),
                LAHIKONTAKTSED!X17 &gt; 30000000000,
                LAHIKONTAKTSED!X17 &lt; 63000000000,
                IFERROR(IF(
                    ISERROR(TEXT((CODE(MID("FEDCA@",LEFT(LAHIKONTAKTSED!X17,1),1))-50)*1000000+LEFT(LAHIKONTAKTSED!X17,7),"0000\.00\.00")+0),
                    FALSE,
                    IF(
                        IF(
                            MOD(SUMPRODUCT((MID(LAHIKONTAKTSED!X17,COLUMN($A$1:$J$1),1)+0),(MID("1234567891",COLUMN($A$1:$J$1),1)+0)),11)=10,
                            MOD(MOD(SUMPRODUCT((MID(LAHIKONTAKTSED!X17,COLUMN($A$1:$J$1),1)+0),(MID("3456789123",COLUMN($A$1:$J$1),1)+0)),11),10),
                            MOD(SUMPRODUCT((MID(LAHIKONTAKTSED!X17,COLUMN($A$1:$J$1),1)+0),(MID("1234567891",COLUMN($A$1:$J$1),1)+0)),11)
                        ) = MID(LAHIKONTAKTSED!X17,11,1)+0,
                        TRUE,
                        FALSE
                    )
                ), FALSE)
            ),
            AND(
                ISNUMBER(LAHIKONTAKTSED!X17),
                NOT(
                    ISERROR(
                        DATE(
                            YEAR(LAHIKONTAKTSED!X17),
                            MONTH(LAHIKONTAKTSED!X17),
                            DAY(LAHIKONTAKTSED!X17)
                        )
                    )
                ),
                IFERROR(LAHIKONTAKTSED!X17 &gt;= DATE(1910, 1, 1), FALSE),
                IFERROR(LAHIKONTAKTSED!X17 &lt;= TODAY(), FALSE)
            )
        ), 1, -2),
    -1),
    ""
)</f>
        <v/>
      </c>
    </row>
    <row r="18" spans="1:24" x14ac:dyDescent="0.35">
      <c r="A18" s="138" t="str">
        <f>LAHIKONTAKTSED!A18</f>
        <v/>
      </c>
      <c r="B18" s="154" t="str">
        <f ca="1">IF(LAHIKONTAKTSED!$AJ18,
    IF(AND(
        ISNUMBER(LAHIKONTAKTSED!B18),
        NOT(
            ISERROR(
                DATE(
                    YEAR(LAHIKONTAKTSED!B18),
                    MONTH(LAHIKONTAKTSED!B18),
                    DAY(LAHIKONTAKTSED!B18)
                )
            )
        ),
        IFERROR(LAHIKONTAKTSED!B18 &gt;= TODAY()-13, FALSE),
        IFERROR(LAHIKONTAKTSED!B18 &lt;= TODAY(), FALSE)
    ), 1, -2),
    ""
)</f>
        <v/>
      </c>
      <c r="C18" s="155" t="str">
        <f>IF(LAHIKONTAKTSED!$AJ18,
    IF(AND(
        LAHIKONTAKTSED!C18 &lt;&gt; ""
    ), 1, -2),
    ""
)</f>
        <v/>
      </c>
      <c r="D18" s="155" t="str">
        <f>IF(LAHIKONTAKTSED!$AJ18,
    IF(AND(
        LAHIKONTAKTSED!D18 &lt;&gt; ""
    ), 1, -2),
    ""
)</f>
        <v/>
      </c>
      <c r="E18" s="156" t="str">
        <f ca="1">IF(LAHIKONTAKTSED!$AJ18,
    IF(
        LAHIKONTAKTSED!E18 &lt;&gt; "",
        IF(
            OR(
            AND(
                ISNUMBER(LAHIKONTAKTSED!E18),
                LAHIKONTAKTSED!E18 &gt; 30000000000,
                LAHIKONTAKTSED!E18 &lt; 63000000000,
                IFERROR(IF(
                    ISERROR(TEXT((CODE(MID("FEDCA@",LEFT(LAHIKONTAKTSED!E18,1),1))-50)*1000000+LEFT(LAHIKONTAKTSED!E18,7),"0000\.00\.00")+0),
                    FALSE,
                    IF(
                        IF(
                            MOD(SUMPRODUCT((MID(LAHIKONTAKTSED!E18,COLUMN($A$1:$J$1),1)+0),(MID("1234567891",COLUMN($A$1:$J$1),1)+0)),11)=10,
                            MOD(MOD(SUMPRODUCT((MID(LAHIKONTAKTSED!E18,COLUMN($A$1:$J$1),1)+0),(MID("3456789123",COLUMN($A$1:$J$1),1)+0)),11),10),
                            MOD(SUMPRODUCT((MID(LAHIKONTAKTSED!E18,COLUMN($A$1:$J$1),1)+0),(MID("1234567891",COLUMN($A$1:$J$1),1)+0)),11)
                        ) = MID(LAHIKONTAKTSED!E18,11,1)+0,
                        TRUE,
                        FALSE
                    )
                ), FALSE)
            ),
            AND(
                ISNUMBER(LAHIKONTAKTSED!E18),
                NOT(
                    ISERROR(
                        DATE(
                            YEAR(LAHIKONTAKTSED!E18),
                            MONTH(LAHIKONTAKTSED!E18),
                            DAY(LAHIKONTAKTSED!E18)
                        )
                    )
                ),
                IFERROR(LAHIKONTAKTSED!E18 &gt;= DATE(1910, 1, 1), FALSE),
                IFERROR(LAHIKONTAKTSED!E18 &lt;= TODAY(), FALSE)
            )
        ), 1, -2),
    -1),
    ""
)</f>
        <v/>
      </c>
      <c r="F18" s="137" t="str">
        <f>IF(LAHIKONTAKTSED!$AJ18,
    IF(
        OR(
            LAHIKONTAKTSED!$I18 = "Lapsevanem",
            LAHIKONTAKTSED!$I18 = "Eestkostja"
        ),
        0,
        IF(
            OR(
                AND(_xlfn.NUMBERVALUE(LAHIKONTAKTSED!F18) &gt;  5000000, _xlfn.NUMBERVALUE(LAHIKONTAKTSED!F18) &lt;  5999999),
                AND(_xlfn.NUMBERVALUE(LAHIKONTAKTSED!F18) &gt; 50000000, _xlfn.NUMBERVALUE(LAHIKONTAKTSED!F18) &lt; 59999999)
            ),
            1,
            -2
        )
    ),
    ""
)</f>
        <v/>
      </c>
      <c r="G18" s="137" t="str">
        <f>IF(LAHIKONTAKTSED!$AJ18,
    IF(
        OR(
            LAHIKONTAKTSED!$I18 = "Lapsevanem",
            LAHIKONTAKTSED!$I18 = "Eestkostja"
        ),
        0,
        IF(
            LAHIKONTAKTSED!G18 &lt;&gt; "",
            1,
            2
        )
    ),
    ""
)</f>
        <v/>
      </c>
      <c r="H18" s="137" t="str">
        <f>IF(LAHIKONTAKTSED!$AJ18, IF(LAHIKONTAKTSED!H18 &lt;&gt; "", 1, 2), "")</f>
        <v/>
      </c>
      <c r="I18" s="157" t="str">
        <f>IF(LAHIKONTAKTSED!$AJ18,
    IF(OR(
        EXACT(LAHIKONTAKTSED!I18, "Lähikontaktne"),
        EXACT(LAHIKONTAKTSED!I18, "Lapsevanem"),
        EXACT(LAHIKONTAKTSED!I18, "Eestkostja")
    ), 1, -2),
    ""
)</f>
        <v/>
      </c>
      <c r="J18" s="137" t="str">
        <f>IF(
    AND(LAHIKONTAKTSED!$AJ18,  LAHIKONTAKTSED!$I18 &lt;&gt; ""),
    IF(
        OR(
            EXACT(LAHIKONTAKTSED!$I18, "Lapsevanem"),
            EXACT(LAHIKONTAKTSED!$I18, "Eestkostja")
        ),
        IF(
            LAHIKONTAKTSED!J18 &lt;&gt; "",
            1,
            -2
        ),
        0
    ),
    ""
)</f>
        <v/>
      </c>
      <c r="K18" s="137" t="str">
        <f>IF(
    AND(LAHIKONTAKTSED!$AJ18,  LAHIKONTAKTSED!$I18 &lt;&gt; ""),
    IF(
        OR(
            EXACT(LAHIKONTAKTSED!$I18, "Lapsevanem"),
            EXACT(LAHIKONTAKTSED!$I18, "Eestkostja")
        ),
        IF(
            LAHIKONTAKTSED!K18 &lt;&gt; "",
            1,
            -2
        ),
        0
    ),
    ""
)</f>
        <v/>
      </c>
      <c r="L18" s="137" t="str">
        <f ca="1">IF(
    AND(LAHIKONTAKTSED!$AJ18,  LAHIKONTAKTSED!$I18 &lt;&gt; ""),
    IF(
        OR(
            EXACT(LAHIKONTAKTSED!$I18, "Lapsevanem"),
            EXACT(LAHIKONTAKTSED!$I18, "Eestkostja")
        ),
        IF(
            LAHIKONTAKTSED!L18 &lt;&gt; "",
            IF(
                OR(
                    AND(
                        ISNUMBER(LAHIKONTAKTSED!L18),
                        LAHIKONTAKTSED!L18 &gt; 30000000000,
                        LAHIKONTAKTSED!L18 &lt; 63000000000,
                        IF(
                            ISERROR(TEXT((CODE(MID("FEDCA@",LEFT(LAHIKONTAKTSED!L18,1),1))-50)*1000000+LEFT(LAHIKONTAKTSED!L18,7),"0000\.00\.00")+0),
                            FALSE,
                            IF(
                                IF(
                                    MOD(SUMPRODUCT((MID(LAHIKONTAKTSED!L18,COLUMN($A$1:$J$1),1)+0),(MID("1234567891",COLUMN($A$1:$J$1),1)+0)),11)=10,
                                    MOD(MOD(SUMPRODUCT((MID(LAHIKONTAKTSED!L18,COLUMN($A$1:$J$1),1)+0),(MID("3456789123",COLUMN($A$1:$J$1),1)+0)),11),10),
                                    MOD(SUMPRODUCT((MID(LAHIKONTAKTSED!L18,COLUMN($A$1:$J$1),1)+0),(MID("1234567891",COLUMN($A$1:$J$1),1)+0)),11)
                                ) = MID(LAHIKONTAKTSED!L18,11,1)+0,
                                TRUE,
                                FALSE
                            )
                        )
                    ),
                    AND(
                        ISNUMBER(LAHIKONTAKTSED!L18),
                        NOT(
                            ISERROR(
                                DATE(
                                    YEAR(LAHIKONTAKTSED!L18),
                                    MONTH(LAHIKONTAKTSED!L18),
                                    DAY(LAHIKONTAKTSED!L18)
                                )
                            )
                        ),
                        IFERROR(LAHIKONTAKTSED!L18 &gt;= DATE(1910, 1, 1), FALSE),
                        IFERROR(LAHIKONTAKTSED!L18 &lt;= TODAY(), FALSE)
                    )
                ),
                1,
                -2),
            -1
        ),
        0
    ),
    ""
)</f>
        <v/>
      </c>
      <c r="M18" s="137" t="str">
        <f>IF(
    AND(LAHIKONTAKTSED!$AJ18,  LAHIKONTAKTSED!$I18 &lt;&gt; ""),
    IF(
        OR(
            EXACT(LAHIKONTAKTSED!$I18, "Lapsevanem"),
            EXACT(LAHIKONTAKTSED!$I18, "Eestkostja")
        ),
        IF(
            OR(
                AND(_xlfn.NUMBERVALUE(LAHIKONTAKTSED!M18) &gt;  5000000, _xlfn.NUMBERVALUE(LAHIKONTAKTSED!M18) &lt;  5999999),
                AND(_xlfn.NUMBERVALUE(LAHIKONTAKTSED!M18) &gt; 50000000, _xlfn.NUMBERVALUE(LAHIKONTAKTSED!M18) &lt; 59999999)
            ),
            1,
            -2
        ),
        0
    ),
    ""
)</f>
        <v/>
      </c>
      <c r="N18" s="137" t="str">
        <f>IF(
    AND(LAHIKONTAKTSED!$AJ18,  LAHIKONTAKTSED!$I18 &lt;&gt; ""),
    IF(
        OR(
            EXACT(LAHIKONTAKTSED!$I18, "Lapsevanem"),
            EXACT(LAHIKONTAKTSED!$I18, "Eestkostja")
        ),
        IF(
            LAHIKONTAKTSED!N18 &lt;&gt; "",
            1,
            2
        ),
        0
    ),
    ""
)</f>
        <v/>
      </c>
      <c r="O18" s="136" t="str">
        <f>IF(
    LAHIKONTAKTSED!$AJ18,
    IF(LAHIKONTAKTSED!O18 &lt;&gt; "", 1, -1),
    ""
)</f>
        <v/>
      </c>
      <c r="P18" s="136" t="str">
        <f>IF(
    LAHIKONTAKTSED!$AJ18,
    IF(LAHIKONTAKTSED!P18 &lt;&gt; "", 1, -1),
    ""
)</f>
        <v/>
      </c>
      <c r="Q18" s="136" t="str">
        <f>IF(
    LAHIKONTAKTSED!$AJ18,
    IF(LAHIKONTAKTSED!Q18 &lt;&gt; "", 1, -1),
    ""
)</f>
        <v/>
      </c>
      <c r="R18" s="136" t="str">
        <f>IF(
    LAHIKONTAKTSED!$AJ18,
    IF(LAHIKONTAKTSED!R18 &lt;&gt; "", 1, 2),
    ""
)</f>
        <v/>
      </c>
      <c r="S18" s="158" t="str">
        <f ca="1">IF(LAHIKONTAKTSED!$AJ18,
    IF(AND(
        ISNUMBER(LAHIKONTAKTSED!S18),
        NOT(
            ISERROR(
                DATE(
                    YEAR(LAHIKONTAKTSED!S18),
                    MONTH(LAHIKONTAKTSED!S18),
                    DAY(LAHIKONTAKTSED!S18)
                )
            )
        ),
        IFERROR(LAHIKONTAKTSED!S18 &gt;= TODAY()-13, FALSE),
        IFERROR(LAHIKONTAKTSED!S18 &lt;= TODAY(), FALSE)
    ), 1, -2),
    ""
)</f>
        <v/>
      </c>
      <c r="T18" s="158" t="str">
        <f ca="1">IF(LAHIKONTAKTSED!$AJ18,
    IF(AND(
        ISNUMBER(LAHIKONTAKTSED!T18),
        NOT(
            ISERROR(
                DATE(
                    YEAR(LAHIKONTAKTSED!T18),
                    MONTH(LAHIKONTAKTSED!T18),
                    DAY(LAHIKONTAKTSED!T18)
                )
            )
        ),
        IFERROR(LAHIKONTAKTSED!T18 &gt;= TODAY()-13, FALSE),
        IFERROR(LAHIKONTAKTSED!T18 &lt;= TODAY()+1, FALSE)
    ), 1, -2),
    ""
)</f>
        <v/>
      </c>
      <c r="U18" s="159" t="str">
        <f ca="1">IF(LAHIKONTAKTSED!$AJ18,
    IF(AND(
        ISNUMBER(LAHIKONTAKTSED!U18),
        NOT(
            ISERROR(
                DATE(
                    YEAR(LAHIKONTAKTSED!U18),
                    MONTH(LAHIKONTAKTSED!U18),
                    DAY(LAHIKONTAKTSED!U18)
                )
            )
        ),
        IFERROR(LAHIKONTAKTSED!U18 &gt;= TODAY(), FALSE),
        IFERROR(LAHIKONTAKTSED!U18 &lt;= TODAY() + 11, FALSE)
    ), 1, -2),
    ""
)</f>
        <v/>
      </c>
      <c r="V18" s="136" t="str">
        <f>IF(
    LAHIKONTAKTSED!$AJ18,
    IF(LAHIKONTAKTSED!V18 &lt;&gt; "", 1, -1),
    ""
)</f>
        <v/>
      </c>
      <c r="W18" s="136" t="str">
        <f>IF(
    LAHIKONTAKTSED!$AJ18,
    IF(LAHIKONTAKTSED!W18 &lt;&gt; "", 1, -1),
    ""
)</f>
        <v/>
      </c>
      <c r="X18" s="159" t="str">
        <f ca="1">IF(
    AND(
        LAHIKONTAKTSED!$AJ18
    ),
    IF(
        LAHIKONTAKTSED!X18 &lt;&gt; "",
        IF(
            OR(
            AND(
                ISNUMBER(LAHIKONTAKTSED!X18),
                LAHIKONTAKTSED!X18 &gt; 30000000000,
                LAHIKONTAKTSED!X18 &lt; 63000000000,
                IFERROR(IF(
                    ISERROR(TEXT((CODE(MID("FEDCA@",LEFT(LAHIKONTAKTSED!X18,1),1))-50)*1000000+LEFT(LAHIKONTAKTSED!X18,7),"0000\.00\.00")+0),
                    FALSE,
                    IF(
                        IF(
                            MOD(SUMPRODUCT((MID(LAHIKONTAKTSED!X18,COLUMN($A$1:$J$1),1)+0),(MID("1234567891",COLUMN($A$1:$J$1),1)+0)),11)=10,
                            MOD(MOD(SUMPRODUCT((MID(LAHIKONTAKTSED!X18,COLUMN($A$1:$J$1),1)+0),(MID("3456789123",COLUMN($A$1:$J$1),1)+0)),11),10),
                            MOD(SUMPRODUCT((MID(LAHIKONTAKTSED!X18,COLUMN($A$1:$J$1),1)+0),(MID("1234567891",COLUMN($A$1:$J$1),1)+0)),11)
                        ) = MID(LAHIKONTAKTSED!X18,11,1)+0,
                        TRUE,
                        FALSE
                    )
                ), FALSE)
            ),
            AND(
                ISNUMBER(LAHIKONTAKTSED!X18),
                NOT(
                    ISERROR(
                        DATE(
                            YEAR(LAHIKONTAKTSED!X18),
                            MONTH(LAHIKONTAKTSED!X18),
                            DAY(LAHIKONTAKTSED!X18)
                        )
                    )
                ),
                IFERROR(LAHIKONTAKTSED!X18 &gt;= DATE(1910, 1, 1), FALSE),
                IFERROR(LAHIKONTAKTSED!X18 &lt;= TODAY(), FALSE)
            )
        ), 1, -2),
    -1),
    ""
)</f>
        <v/>
      </c>
    </row>
    <row r="19" spans="1:24" x14ac:dyDescent="0.35">
      <c r="A19" s="138" t="str">
        <f>LAHIKONTAKTSED!A19</f>
        <v/>
      </c>
      <c r="B19" s="154" t="str">
        <f ca="1">IF(LAHIKONTAKTSED!$AJ19,
    IF(AND(
        ISNUMBER(LAHIKONTAKTSED!B19),
        NOT(
            ISERROR(
                DATE(
                    YEAR(LAHIKONTAKTSED!B19),
                    MONTH(LAHIKONTAKTSED!B19),
                    DAY(LAHIKONTAKTSED!B19)
                )
            )
        ),
        IFERROR(LAHIKONTAKTSED!B19 &gt;= TODAY()-13, FALSE),
        IFERROR(LAHIKONTAKTSED!B19 &lt;= TODAY(), FALSE)
    ), 1, -2),
    ""
)</f>
        <v/>
      </c>
      <c r="C19" s="155" t="str">
        <f>IF(LAHIKONTAKTSED!$AJ19,
    IF(AND(
        LAHIKONTAKTSED!C19 &lt;&gt; ""
    ), 1, -2),
    ""
)</f>
        <v/>
      </c>
      <c r="D19" s="155" t="str">
        <f>IF(LAHIKONTAKTSED!$AJ19,
    IF(AND(
        LAHIKONTAKTSED!D19 &lt;&gt; ""
    ), 1, -2),
    ""
)</f>
        <v/>
      </c>
      <c r="E19" s="156" t="str">
        <f ca="1">IF(LAHIKONTAKTSED!$AJ19,
    IF(
        LAHIKONTAKTSED!E19 &lt;&gt; "",
        IF(
            OR(
            AND(
                ISNUMBER(LAHIKONTAKTSED!E19),
                LAHIKONTAKTSED!E19 &gt; 30000000000,
                LAHIKONTAKTSED!E19 &lt; 63000000000,
                IFERROR(IF(
                    ISERROR(TEXT((CODE(MID("FEDCA@",LEFT(LAHIKONTAKTSED!E19,1),1))-50)*1000000+LEFT(LAHIKONTAKTSED!E19,7),"0000\.00\.00")+0),
                    FALSE,
                    IF(
                        IF(
                            MOD(SUMPRODUCT((MID(LAHIKONTAKTSED!E19,COLUMN($A$1:$J$1),1)+0),(MID("1234567891",COLUMN($A$1:$J$1),1)+0)),11)=10,
                            MOD(MOD(SUMPRODUCT((MID(LAHIKONTAKTSED!E19,COLUMN($A$1:$J$1),1)+0),(MID("3456789123",COLUMN($A$1:$J$1),1)+0)),11),10),
                            MOD(SUMPRODUCT((MID(LAHIKONTAKTSED!E19,COLUMN($A$1:$J$1),1)+0),(MID("1234567891",COLUMN($A$1:$J$1),1)+0)),11)
                        ) = MID(LAHIKONTAKTSED!E19,11,1)+0,
                        TRUE,
                        FALSE
                    )
                ), FALSE)
            ),
            AND(
                ISNUMBER(LAHIKONTAKTSED!E19),
                NOT(
                    ISERROR(
                        DATE(
                            YEAR(LAHIKONTAKTSED!E19),
                            MONTH(LAHIKONTAKTSED!E19),
                            DAY(LAHIKONTAKTSED!E19)
                        )
                    )
                ),
                IFERROR(LAHIKONTAKTSED!E19 &gt;= DATE(1910, 1, 1), FALSE),
                IFERROR(LAHIKONTAKTSED!E19 &lt;= TODAY(), FALSE)
            )
        ), 1, -2),
    -1),
    ""
)</f>
        <v/>
      </c>
      <c r="F19" s="137" t="str">
        <f>IF(LAHIKONTAKTSED!$AJ19,
    IF(
        OR(
            LAHIKONTAKTSED!$I19 = "Lapsevanem",
            LAHIKONTAKTSED!$I19 = "Eestkostja"
        ),
        0,
        IF(
            OR(
                AND(_xlfn.NUMBERVALUE(LAHIKONTAKTSED!F19) &gt;  5000000, _xlfn.NUMBERVALUE(LAHIKONTAKTSED!F19) &lt;  5999999),
                AND(_xlfn.NUMBERVALUE(LAHIKONTAKTSED!F19) &gt; 50000000, _xlfn.NUMBERVALUE(LAHIKONTAKTSED!F19) &lt; 59999999)
            ),
            1,
            -2
        )
    ),
    ""
)</f>
        <v/>
      </c>
      <c r="G19" s="137" t="str">
        <f>IF(LAHIKONTAKTSED!$AJ19,
    IF(
        OR(
            LAHIKONTAKTSED!$I19 = "Lapsevanem",
            LAHIKONTAKTSED!$I19 = "Eestkostja"
        ),
        0,
        IF(
            LAHIKONTAKTSED!G19 &lt;&gt; "",
            1,
            2
        )
    ),
    ""
)</f>
        <v/>
      </c>
      <c r="H19" s="137" t="str">
        <f>IF(LAHIKONTAKTSED!$AJ19, IF(LAHIKONTAKTSED!H19 &lt;&gt; "", 1, 2), "")</f>
        <v/>
      </c>
      <c r="I19" s="157" t="str">
        <f>IF(LAHIKONTAKTSED!$AJ19,
    IF(OR(
        EXACT(LAHIKONTAKTSED!I19, "Lähikontaktne"),
        EXACT(LAHIKONTAKTSED!I19, "Lapsevanem"),
        EXACT(LAHIKONTAKTSED!I19, "Eestkostja")
    ), 1, -2),
    ""
)</f>
        <v/>
      </c>
      <c r="J19" s="137" t="str">
        <f>IF(
    AND(LAHIKONTAKTSED!$AJ19,  LAHIKONTAKTSED!$I19 &lt;&gt; ""),
    IF(
        OR(
            EXACT(LAHIKONTAKTSED!$I19, "Lapsevanem"),
            EXACT(LAHIKONTAKTSED!$I19, "Eestkostja")
        ),
        IF(
            LAHIKONTAKTSED!J19 &lt;&gt; "",
            1,
            -2
        ),
        0
    ),
    ""
)</f>
        <v/>
      </c>
      <c r="K19" s="137" t="str">
        <f>IF(
    AND(LAHIKONTAKTSED!$AJ19,  LAHIKONTAKTSED!$I19 &lt;&gt; ""),
    IF(
        OR(
            EXACT(LAHIKONTAKTSED!$I19, "Lapsevanem"),
            EXACT(LAHIKONTAKTSED!$I19, "Eestkostja")
        ),
        IF(
            LAHIKONTAKTSED!K19 &lt;&gt; "",
            1,
            -2
        ),
        0
    ),
    ""
)</f>
        <v/>
      </c>
      <c r="L19" s="137" t="str">
        <f ca="1">IF(
    AND(LAHIKONTAKTSED!$AJ19,  LAHIKONTAKTSED!$I19 &lt;&gt; ""),
    IF(
        OR(
            EXACT(LAHIKONTAKTSED!$I19, "Lapsevanem"),
            EXACT(LAHIKONTAKTSED!$I19, "Eestkostja")
        ),
        IF(
            LAHIKONTAKTSED!L19 &lt;&gt; "",
            IF(
                OR(
                    AND(
                        ISNUMBER(LAHIKONTAKTSED!L19),
                        LAHIKONTAKTSED!L19 &gt; 30000000000,
                        LAHIKONTAKTSED!L19 &lt; 63000000000,
                        IF(
                            ISERROR(TEXT((CODE(MID("FEDCA@",LEFT(LAHIKONTAKTSED!L19,1),1))-50)*1000000+LEFT(LAHIKONTAKTSED!L19,7),"0000\.00\.00")+0),
                            FALSE,
                            IF(
                                IF(
                                    MOD(SUMPRODUCT((MID(LAHIKONTAKTSED!L19,COLUMN($A$1:$J$1),1)+0),(MID("1234567891",COLUMN($A$1:$J$1),1)+0)),11)=10,
                                    MOD(MOD(SUMPRODUCT((MID(LAHIKONTAKTSED!L19,COLUMN($A$1:$J$1),1)+0),(MID("3456789123",COLUMN($A$1:$J$1),1)+0)),11),10),
                                    MOD(SUMPRODUCT((MID(LAHIKONTAKTSED!L19,COLUMN($A$1:$J$1),1)+0),(MID("1234567891",COLUMN($A$1:$J$1),1)+0)),11)
                                ) = MID(LAHIKONTAKTSED!L19,11,1)+0,
                                TRUE,
                                FALSE
                            )
                        )
                    ),
                    AND(
                        ISNUMBER(LAHIKONTAKTSED!L19),
                        NOT(
                            ISERROR(
                                DATE(
                                    YEAR(LAHIKONTAKTSED!L19),
                                    MONTH(LAHIKONTAKTSED!L19),
                                    DAY(LAHIKONTAKTSED!L19)
                                )
                            )
                        ),
                        IFERROR(LAHIKONTAKTSED!L19 &gt;= DATE(1910, 1, 1), FALSE),
                        IFERROR(LAHIKONTAKTSED!L19 &lt;= TODAY(), FALSE)
                    )
                ),
                1,
                -2),
            -1
        ),
        0
    ),
    ""
)</f>
        <v/>
      </c>
      <c r="M19" s="137" t="str">
        <f>IF(
    AND(LAHIKONTAKTSED!$AJ19,  LAHIKONTAKTSED!$I19 &lt;&gt; ""),
    IF(
        OR(
            EXACT(LAHIKONTAKTSED!$I19, "Lapsevanem"),
            EXACT(LAHIKONTAKTSED!$I19, "Eestkostja")
        ),
        IF(
            OR(
                AND(_xlfn.NUMBERVALUE(LAHIKONTAKTSED!M19) &gt;  5000000, _xlfn.NUMBERVALUE(LAHIKONTAKTSED!M19) &lt;  5999999),
                AND(_xlfn.NUMBERVALUE(LAHIKONTAKTSED!M19) &gt; 50000000, _xlfn.NUMBERVALUE(LAHIKONTAKTSED!M19) &lt; 59999999)
            ),
            1,
            -2
        ),
        0
    ),
    ""
)</f>
        <v/>
      </c>
      <c r="N19" s="137" t="str">
        <f>IF(
    AND(LAHIKONTAKTSED!$AJ19,  LAHIKONTAKTSED!$I19 &lt;&gt; ""),
    IF(
        OR(
            EXACT(LAHIKONTAKTSED!$I19, "Lapsevanem"),
            EXACT(LAHIKONTAKTSED!$I19, "Eestkostja")
        ),
        IF(
            LAHIKONTAKTSED!N19 &lt;&gt; "",
            1,
            2
        ),
        0
    ),
    ""
)</f>
        <v/>
      </c>
      <c r="O19" s="136" t="str">
        <f>IF(
    LAHIKONTAKTSED!$AJ19,
    IF(LAHIKONTAKTSED!O19 &lt;&gt; "", 1, -1),
    ""
)</f>
        <v/>
      </c>
      <c r="P19" s="136" t="str">
        <f>IF(
    LAHIKONTAKTSED!$AJ19,
    IF(LAHIKONTAKTSED!P19 &lt;&gt; "", 1, -1),
    ""
)</f>
        <v/>
      </c>
      <c r="Q19" s="136" t="str">
        <f>IF(
    LAHIKONTAKTSED!$AJ19,
    IF(LAHIKONTAKTSED!Q19 &lt;&gt; "", 1, -1),
    ""
)</f>
        <v/>
      </c>
      <c r="R19" s="136" t="str">
        <f>IF(
    LAHIKONTAKTSED!$AJ19,
    IF(LAHIKONTAKTSED!R19 &lt;&gt; "", 1, 2),
    ""
)</f>
        <v/>
      </c>
      <c r="S19" s="158" t="str">
        <f ca="1">IF(LAHIKONTAKTSED!$AJ19,
    IF(AND(
        ISNUMBER(LAHIKONTAKTSED!S19),
        NOT(
            ISERROR(
                DATE(
                    YEAR(LAHIKONTAKTSED!S19),
                    MONTH(LAHIKONTAKTSED!S19),
                    DAY(LAHIKONTAKTSED!S19)
                )
            )
        ),
        IFERROR(LAHIKONTAKTSED!S19 &gt;= TODAY()-13, FALSE),
        IFERROR(LAHIKONTAKTSED!S19 &lt;= TODAY(), FALSE)
    ), 1, -2),
    ""
)</f>
        <v/>
      </c>
      <c r="T19" s="158" t="str">
        <f ca="1">IF(LAHIKONTAKTSED!$AJ19,
    IF(AND(
        ISNUMBER(LAHIKONTAKTSED!T19),
        NOT(
            ISERROR(
                DATE(
                    YEAR(LAHIKONTAKTSED!T19),
                    MONTH(LAHIKONTAKTSED!T19),
                    DAY(LAHIKONTAKTSED!T19)
                )
            )
        ),
        IFERROR(LAHIKONTAKTSED!T19 &gt;= TODAY()-13, FALSE),
        IFERROR(LAHIKONTAKTSED!T19 &lt;= TODAY()+1, FALSE)
    ), 1, -2),
    ""
)</f>
        <v/>
      </c>
      <c r="U19" s="159" t="str">
        <f ca="1">IF(LAHIKONTAKTSED!$AJ19,
    IF(AND(
        ISNUMBER(LAHIKONTAKTSED!U19),
        NOT(
            ISERROR(
                DATE(
                    YEAR(LAHIKONTAKTSED!U19),
                    MONTH(LAHIKONTAKTSED!U19),
                    DAY(LAHIKONTAKTSED!U19)
                )
            )
        ),
        IFERROR(LAHIKONTAKTSED!U19 &gt;= TODAY(), FALSE),
        IFERROR(LAHIKONTAKTSED!U19 &lt;= TODAY() + 11, FALSE)
    ), 1, -2),
    ""
)</f>
        <v/>
      </c>
      <c r="V19" s="136" t="str">
        <f>IF(
    LAHIKONTAKTSED!$AJ19,
    IF(LAHIKONTAKTSED!V19 &lt;&gt; "", 1, -1),
    ""
)</f>
        <v/>
      </c>
      <c r="W19" s="136" t="str">
        <f>IF(
    LAHIKONTAKTSED!$AJ19,
    IF(LAHIKONTAKTSED!W19 &lt;&gt; "", 1, -1),
    ""
)</f>
        <v/>
      </c>
      <c r="X19" s="159" t="str">
        <f ca="1">IF(
    AND(
        LAHIKONTAKTSED!$AJ19
    ),
    IF(
        LAHIKONTAKTSED!X19 &lt;&gt; "",
        IF(
            OR(
            AND(
                ISNUMBER(LAHIKONTAKTSED!X19),
                LAHIKONTAKTSED!X19 &gt; 30000000000,
                LAHIKONTAKTSED!X19 &lt; 63000000000,
                IFERROR(IF(
                    ISERROR(TEXT((CODE(MID("FEDCA@",LEFT(LAHIKONTAKTSED!X19,1),1))-50)*1000000+LEFT(LAHIKONTAKTSED!X19,7),"0000\.00\.00")+0),
                    FALSE,
                    IF(
                        IF(
                            MOD(SUMPRODUCT((MID(LAHIKONTAKTSED!X19,COLUMN($A$1:$J$1),1)+0),(MID("1234567891",COLUMN($A$1:$J$1),1)+0)),11)=10,
                            MOD(MOD(SUMPRODUCT((MID(LAHIKONTAKTSED!X19,COLUMN($A$1:$J$1),1)+0),(MID("3456789123",COLUMN($A$1:$J$1),1)+0)),11),10),
                            MOD(SUMPRODUCT((MID(LAHIKONTAKTSED!X19,COLUMN($A$1:$J$1),1)+0),(MID("1234567891",COLUMN($A$1:$J$1),1)+0)),11)
                        ) = MID(LAHIKONTAKTSED!X19,11,1)+0,
                        TRUE,
                        FALSE
                    )
                ), FALSE)
            ),
            AND(
                ISNUMBER(LAHIKONTAKTSED!X19),
                NOT(
                    ISERROR(
                        DATE(
                            YEAR(LAHIKONTAKTSED!X19),
                            MONTH(LAHIKONTAKTSED!X19),
                            DAY(LAHIKONTAKTSED!X19)
                        )
                    )
                ),
                IFERROR(LAHIKONTAKTSED!X19 &gt;= DATE(1910, 1, 1), FALSE),
                IFERROR(LAHIKONTAKTSED!X19 &lt;= TODAY(), FALSE)
            )
        ), 1, -2),
    -1),
    ""
)</f>
        <v/>
      </c>
    </row>
    <row r="20" spans="1:24" x14ac:dyDescent="0.35">
      <c r="A20" s="138" t="str">
        <f>LAHIKONTAKTSED!A20</f>
        <v/>
      </c>
      <c r="B20" s="154" t="str">
        <f ca="1">IF(LAHIKONTAKTSED!$AJ20,
    IF(AND(
        ISNUMBER(LAHIKONTAKTSED!B20),
        NOT(
            ISERROR(
                DATE(
                    YEAR(LAHIKONTAKTSED!B20),
                    MONTH(LAHIKONTAKTSED!B20),
                    DAY(LAHIKONTAKTSED!B20)
                )
            )
        ),
        IFERROR(LAHIKONTAKTSED!B20 &gt;= TODAY()-13, FALSE),
        IFERROR(LAHIKONTAKTSED!B20 &lt;= TODAY(), FALSE)
    ), 1, -2),
    ""
)</f>
        <v/>
      </c>
      <c r="C20" s="155" t="str">
        <f>IF(LAHIKONTAKTSED!$AJ20,
    IF(AND(
        LAHIKONTAKTSED!C20 &lt;&gt; ""
    ), 1, -2),
    ""
)</f>
        <v/>
      </c>
      <c r="D20" s="155" t="str">
        <f>IF(LAHIKONTAKTSED!$AJ20,
    IF(AND(
        LAHIKONTAKTSED!D20 &lt;&gt; ""
    ), 1, -2),
    ""
)</f>
        <v/>
      </c>
      <c r="E20" s="156" t="str">
        <f ca="1">IF(LAHIKONTAKTSED!$AJ20,
    IF(
        LAHIKONTAKTSED!E20 &lt;&gt; "",
        IF(
            OR(
            AND(
                ISNUMBER(LAHIKONTAKTSED!E20),
                LAHIKONTAKTSED!E20 &gt; 30000000000,
                LAHIKONTAKTSED!E20 &lt; 63000000000,
                IFERROR(IF(
                    ISERROR(TEXT((CODE(MID("FEDCA@",LEFT(LAHIKONTAKTSED!E20,1),1))-50)*1000000+LEFT(LAHIKONTAKTSED!E20,7),"0000\.00\.00")+0),
                    FALSE,
                    IF(
                        IF(
                            MOD(SUMPRODUCT((MID(LAHIKONTAKTSED!E20,COLUMN($A$1:$J$1),1)+0),(MID("1234567891",COLUMN($A$1:$J$1),1)+0)),11)=10,
                            MOD(MOD(SUMPRODUCT((MID(LAHIKONTAKTSED!E20,COLUMN($A$1:$J$1),1)+0),(MID("3456789123",COLUMN($A$1:$J$1),1)+0)),11),10),
                            MOD(SUMPRODUCT((MID(LAHIKONTAKTSED!E20,COLUMN($A$1:$J$1),1)+0),(MID("1234567891",COLUMN($A$1:$J$1),1)+0)),11)
                        ) = MID(LAHIKONTAKTSED!E20,11,1)+0,
                        TRUE,
                        FALSE
                    )
                ), FALSE)
            ),
            AND(
                ISNUMBER(LAHIKONTAKTSED!E20),
                NOT(
                    ISERROR(
                        DATE(
                            YEAR(LAHIKONTAKTSED!E20),
                            MONTH(LAHIKONTAKTSED!E20),
                            DAY(LAHIKONTAKTSED!E20)
                        )
                    )
                ),
                IFERROR(LAHIKONTAKTSED!E20 &gt;= DATE(1910, 1, 1), FALSE),
                IFERROR(LAHIKONTAKTSED!E20 &lt;= TODAY(), FALSE)
            )
        ), 1, -2),
    -1),
    ""
)</f>
        <v/>
      </c>
      <c r="F20" s="137" t="str">
        <f>IF(LAHIKONTAKTSED!$AJ20,
    IF(
        OR(
            LAHIKONTAKTSED!$I20 = "Lapsevanem",
            LAHIKONTAKTSED!$I20 = "Eestkostja"
        ),
        0,
        IF(
            OR(
                AND(_xlfn.NUMBERVALUE(LAHIKONTAKTSED!F20) &gt;  5000000, _xlfn.NUMBERVALUE(LAHIKONTAKTSED!F20) &lt;  5999999),
                AND(_xlfn.NUMBERVALUE(LAHIKONTAKTSED!F20) &gt; 50000000, _xlfn.NUMBERVALUE(LAHIKONTAKTSED!F20) &lt; 59999999)
            ),
            1,
            -2
        )
    ),
    ""
)</f>
        <v/>
      </c>
      <c r="G20" s="137" t="str">
        <f>IF(LAHIKONTAKTSED!$AJ20,
    IF(
        OR(
            LAHIKONTAKTSED!$I20 = "Lapsevanem",
            LAHIKONTAKTSED!$I20 = "Eestkostja"
        ),
        0,
        IF(
            LAHIKONTAKTSED!G20 &lt;&gt; "",
            1,
            2
        )
    ),
    ""
)</f>
        <v/>
      </c>
      <c r="H20" s="137" t="str">
        <f>IF(LAHIKONTAKTSED!$AJ20, IF(LAHIKONTAKTSED!H20 &lt;&gt; "", 1, 2), "")</f>
        <v/>
      </c>
      <c r="I20" s="157" t="str">
        <f>IF(LAHIKONTAKTSED!$AJ20,
    IF(OR(
        EXACT(LAHIKONTAKTSED!I20, "Lähikontaktne"),
        EXACT(LAHIKONTAKTSED!I20, "Lapsevanem"),
        EXACT(LAHIKONTAKTSED!I20, "Eestkostja")
    ), 1, -2),
    ""
)</f>
        <v/>
      </c>
      <c r="J20" s="137" t="str">
        <f>IF(
    AND(LAHIKONTAKTSED!$AJ20,  LAHIKONTAKTSED!$I20 &lt;&gt; ""),
    IF(
        OR(
            EXACT(LAHIKONTAKTSED!$I20, "Lapsevanem"),
            EXACT(LAHIKONTAKTSED!$I20, "Eestkostja")
        ),
        IF(
            LAHIKONTAKTSED!J20 &lt;&gt; "",
            1,
            -2
        ),
        0
    ),
    ""
)</f>
        <v/>
      </c>
      <c r="K20" s="137" t="str">
        <f>IF(
    AND(LAHIKONTAKTSED!$AJ20,  LAHIKONTAKTSED!$I20 &lt;&gt; ""),
    IF(
        OR(
            EXACT(LAHIKONTAKTSED!$I20, "Lapsevanem"),
            EXACT(LAHIKONTAKTSED!$I20, "Eestkostja")
        ),
        IF(
            LAHIKONTAKTSED!K20 &lt;&gt; "",
            1,
            -2
        ),
        0
    ),
    ""
)</f>
        <v/>
      </c>
      <c r="L20" s="137" t="str">
        <f ca="1">IF(
    AND(LAHIKONTAKTSED!$AJ20,  LAHIKONTAKTSED!$I20 &lt;&gt; ""),
    IF(
        OR(
            EXACT(LAHIKONTAKTSED!$I20, "Lapsevanem"),
            EXACT(LAHIKONTAKTSED!$I20, "Eestkostja")
        ),
        IF(
            LAHIKONTAKTSED!L20 &lt;&gt; "",
            IF(
                OR(
                    AND(
                        ISNUMBER(LAHIKONTAKTSED!L20),
                        LAHIKONTAKTSED!L20 &gt; 30000000000,
                        LAHIKONTAKTSED!L20 &lt; 63000000000,
                        IF(
                            ISERROR(TEXT((CODE(MID("FEDCA@",LEFT(LAHIKONTAKTSED!L20,1),1))-50)*1000000+LEFT(LAHIKONTAKTSED!L20,7),"0000\.00\.00")+0),
                            FALSE,
                            IF(
                                IF(
                                    MOD(SUMPRODUCT((MID(LAHIKONTAKTSED!L20,COLUMN($A$1:$J$1),1)+0),(MID("1234567891",COLUMN($A$1:$J$1),1)+0)),11)=10,
                                    MOD(MOD(SUMPRODUCT((MID(LAHIKONTAKTSED!L20,COLUMN($A$1:$J$1),1)+0),(MID("3456789123",COLUMN($A$1:$J$1),1)+0)),11),10),
                                    MOD(SUMPRODUCT((MID(LAHIKONTAKTSED!L20,COLUMN($A$1:$J$1),1)+0),(MID("1234567891",COLUMN($A$1:$J$1),1)+0)),11)
                                ) = MID(LAHIKONTAKTSED!L20,11,1)+0,
                                TRUE,
                                FALSE
                            )
                        )
                    ),
                    AND(
                        ISNUMBER(LAHIKONTAKTSED!L20),
                        NOT(
                            ISERROR(
                                DATE(
                                    YEAR(LAHIKONTAKTSED!L20),
                                    MONTH(LAHIKONTAKTSED!L20),
                                    DAY(LAHIKONTAKTSED!L20)
                                )
                            )
                        ),
                        IFERROR(LAHIKONTAKTSED!L20 &gt;= DATE(1910, 1, 1), FALSE),
                        IFERROR(LAHIKONTAKTSED!L20 &lt;= TODAY(), FALSE)
                    )
                ),
                1,
                -2),
            -1
        ),
        0
    ),
    ""
)</f>
        <v/>
      </c>
      <c r="M20" s="137" t="str">
        <f>IF(
    AND(LAHIKONTAKTSED!$AJ20,  LAHIKONTAKTSED!$I20 &lt;&gt; ""),
    IF(
        OR(
            EXACT(LAHIKONTAKTSED!$I20, "Lapsevanem"),
            EXACT(LAHIKONTAKTSED!$I20, "Eestkostja")
        ),
        IF(
            OR(
                AND(_xlfn.NUMBERVALUE(LAHIKONTAKTSED!M20) &gt;  5000000, _xlfn.NUMBERVALUE(LAHIKONTAKTSED!M20) &lt;  5999999),
                AND(_xlfn.NUMBERVALUE(LAHIKONTAKTSED!M20) &gt; 50000000, _xlfn.NUMBERVALUE(LAHIKONTAKTSED!M20) &lt; 59999999)
            ),
            1,
            -2
        ),
        0
    ),
    ""
)</f>
        <v/>
      </c>
      <c r="N20" s="137" t="str">
        <f>IF(
    AND(LAHIKONTAKTSED!$AJ20,  LAHIKONTAKTSED!$I20 &lt;&gt; ""),
    IF(
        OR(
            EXACT(LAHIKONTAKTSED!$I20, "Lapsevanem"),
            EXACT(LAHIKONTAKTSED!$I20, "Eestkostja")
        ),
        IF(
            LAHIKONTAKTSED!N20 &lt;&gt; "",
            1,
            2
        ),
        0
    ),
    ""
)</f>
        <v/>
      </c>
      <c r="O20" s="136" t="str">
        <f>IF(
    LAHIKONTAKTSED!$AJ20,
    IF(LAHIKONTAKTSED!O20 &lt;&gt; "", 1, -1),
    ""
)</f>
        <v/>
      </c>
      <c r="P20" s="136" t="str">
        <f>IF(
    LAHIKONTAKTSED!$AJ20,
    IF(LAHIKONTAKTSED!P20 &lt;&gt; "", 1, -1),
    ""
)</f>
        <v/>
      </c>
      <c r="Q20" s="136" t="str">
        <f>IF(
    LAHIKONTAKTSED!$AJ20,
    IF(LAHIKONTAKTSED!Q20 &lt;&gt; "", 1, -1),
    ""
)</f>
        <v/>
      </c>
      <c r="R20" s="136" t="str">
        <f>IF(
    LAHIKONTAKTSED!$AJ20,
    IF(LAHIKONTAKTSED!R20 &lt;&gt; "", 1, 2),
    ""
)</f>
        <v/>
      </c>
      <c r="S20" s="158" t="str">
        <f ca="1">IF(LAHIKONTAKTSED!$AJ20,
    IF(AND(
        ISNUMBER(LAHIKONTAKTSED!S20),
        NOT(
            ISERROR(
                DATE(
                    YEAR(LAHIKONTAKTSED!S20),
                    MONTH(LAHIKONTAKTSED!S20),
                    DAY(LAHIKONTAKTSED!S20)
                )
            )
        ),
        IFERROR(LAHIKONTAKTSED!S20 &gt;= TODAY()-13, FALSE),
        IFERROR(LAHIKONTAKTSED!S20 &lt;= TODAY(), FALSE)
    ), 1, -2),
    ""
)</f>
        <v/>
      </c>
      <c r="T20" s="158" t="str">
        <f ca="1">IF(LAHIKONTAKTSED!$AJ20,
    IF(AND(
        ISNUMBER(LAHIKONTAKTSED!T20),
        NOT(
            ISERROR(
                DATE(
                    YEAR(LAHIKONTAKTSED!T20),
                    MONTH(LAHIKONTAKTSED!T20),
                    DAY(LAHIKONTAKTSED!T20)
                )
            )
        ),
        IFERROR(LAHIKONTAKTSED!T20 &gt;= TODAY()-13, FALSE),
        IFERROR(LAHIKONTAKTSED!T20 &lt;= TODAY()+1, FALSE)
    ), 1, -2),
    ""
)</f>
        <v/>
      </c>
      <c r="U20" s="159" t="str">
        <f ca="1">IF(LAHIKONTAKTSED!$AJ20,
    IF(AND(
        ISNUMBER(LAHIKONTAKTSED!U20),
        NOT(
            ISERROR(
                DATE(
                    YEAR(LAHIKONTAKTSED!U20),
                    MONTH(LAHIKONTAKTSED!U20),
                    DAY(LAHIKONTAKTSED!U20)
                )
            )
        ),
        IFERROR(LAHIKONTAKTSED!U20 &gt;= TODAY(), FALSE),
        IFERROR(LAHIKONTAKTSED!U20 &lt;= TODAY() + 11, FALSE)
    ), 1, -2),
    ""
)</f>
        <v/>
      </c>
      <c r="V20" s="136" t="str">
        <f>IF(
    LAHIKONTAKTSED!$AJ20,
    IF(LAHIKONTAKTSED!V20 &lt;&gt; "", 1, -1),
    ""
)</f>
        <v/>
      </c>
      <c r="W20" s="136" t="str">
        <f>IF(
    LAHIKONTAKTSED!$AJ20,
    IF(LAHIKONTAKTSED!W20 &lt;&gt; "", 1, -1),
    ""
)</f>
        <v/>
      </c>
      <c r="X20" s="159" t="str">
        <f ca="1">IF(
    AND(
        LAHIKONTAKTSED!$AJ20
    ),
    IF(
        LAHIKONTAKTSED!X20 &lt;&gt; "",
        IF(
            OR(
            AND(
                ISNUMBER(LAHIKONTAKTSED!X20),
                LAHIKONTAKTSED!X20 &gt; 30000000000,
                LAHIKONTAKTSED!X20 &lt; 63000000000,
                IFERROR(IF(
                    ISERROR(TEXT((CODE(MID("FEDCA@",LEFT(LAHIKONTAKTSED!X20,1),1))-50)*1000000+LEFT(LAHIKONTAKTSED!X20,7),"0000\.00\.00")+0),
                    FALSE,
                    IF(
                        IF(
                            MOD(SUMPRODUCT((MID(LAHIKONTAKTSED!X20,COLUMN($A$1:$J$1),1)+0),(MID("1234567891",COLUMN($A$1:$J$1),1)+0)),11)=10,
                            MOD(MOD(SUMPRODUCT((MID(LAHIKONTAKTSED!X20,COLUMN($A$1:$J$1),1)+0),(MID("3456789123",COLUMN($A$1:$J$1),1)+0)),11),10),
                            MOD(SUMPRODUCT((MID(LAHIKONTAKTSED!X20,COLUMN($A$1:$J$1),1)+0),(MID("1234567891",COLUMN($A$1:$J$1),1)+0)),11)
                        ) = MID(LAHIKONTAKTSED!X20,11,1)+0,
                        TRUE,
                        FALSE
                    )
                ), FALSE)
            ),
            AND(
                ISNUMBER(LAHIKONTAKTSED!X20),
                NOT(
                    ISERROR(
                        DATE(
                            YEAR(LAHIKONTAKTSED!X20),
                            MONTH(LAHIKONTAKTSED!X20),
                            DAY(LAHIKONTAKTSED!X20)
                        )
                    )
                ),
                IFERROR(LAHIKONTAKTSED!X20 &gt;= DATE(1910, 1, 1), FALSE),
                IFERROR(LAHIKONTAKTSED!X20 &lt;= TODAY(), FALSE)
            )
        ), 1, -2),
    -1),
    ""
)</f>
        <v/>
      </c>
    </row>
    <row r="21" spans="1:24" x14ac:dyDescent="0.35">
      <c r="A21" s="138" t="str">
        <f>LAHIKONTAKTSED!A21</f>
        <v/>
      </c>
      <c r="B21" s="154" t="str">
        <f ca="1">IF(LAHIKONTAKTSED!$AJ21,
    IF(AND(
        ISNUMBER(LAHIKONTAKTSED!B21),
        NOT(
            ISERROR(
                DATE(
                    YEAR(LAHIKONTAKTSED!B21),
                    MONTH(LAHIKONTAKTSED!B21),
                    DAY(LAHIKONTAKTSED!B21)
                )
            )
        ),
        IFERROR(LAHIKONTAKTSED!B21 &gt;= TODAY()-13, FALSE),
        IFERROR(LAHIKONTAKTSED!B21 &lt;= TODAY(), FALSE)
    ), 1, -2),
    ""
)</f>
        <v/>
      </c>
      <c r="C21" s="155" t="str">
        <f>IF(LAHIKONTAKTSED!$AJ21,
    IF(AND(
        LAHIKONTAKTSED!C21 &lt;&gt; ""
    ), 1, -2),
    ""
)</f>
        <v/>
      </c>
      <c r="D21" s="155" t="str">
        <f>IF(LAHIKONTAKTSED!$AJ21,
    IF(AND(
        LAHIKONTAKTSED!D21 &lt;&gt; ""
    ), 1, -2),
    ""
)</f>
        <v/>
      </c>
      <c r="E21" s="156" t="str">
        <f ca="1">IF(LAHIKONTAKTSED!$AJ21,
    IF(
        LAHIKONTAKTSED!E21 &lt;&gt; "",
        IF(
            OR(
            AND(
                ISNUMBER(LAHIKONTAKTSED!E21),
                LAHIKONTAKTSED!E21 &gt; 30000000000,
                LAHIKONTAKTSED!E21 &lt; 63000000000,
                IFERROR(IF(
                    ISERROR(TEXT((CODE(MID("FEDCA@",LEFT(LAHIKONTAKTSED!E21,1),1))-50)*1000000+LEFT(LAHIKONTAKTSED!E21,7),"0000\.00\.00")+0),
                    FALSE,
                    IF(
                        IF(
                            MOD(SUMPRODUCT((MID(LAHIKONTAKTSED!E21,COLUMN($A$1:$J$1),1)+0),(MID("1234567891",COLUMN($A$1:$J$1),1)+0)),11)=10,
                            MOD(MOD(SUMPRODUCT((MID(LAHIKONTAKTSED!E21,COLUMN($A$1:$J$1),1)+0),(MID("3456789123",COLUMN($A$1:$J$1),1)+0)),11),10),
                            MOD(SUMPRODUCT((MID(LAHIKONTAKTSED!E21,COLUMN($A$1:$J$1),1)+0),(MID("1234567891",COLUMN($A$1:$J$1),1)+0)),11)
                        ) = MID(LAHIKONTAKTSED!E21,11,1)+0,
                        TRUE,
                        FALSE
                    )
                ), FALSE)
            ),
            AND(
                ISNUMBER(LAHIKONTAKTSED!E21),
                NOT(
                    ISERROR(
                        DATE(
                            YEAR(LAHIKONTAKTSED!E21),
                            MONTH(LAHIKONTAKTSED!E21),
                            DAY(LAHIKONTAKTSED!E21)
                        )
                    )
                ),
                IFERROR(LAHIKONTAKTSED!E21 &gt;= DATE(1910, 1, 1), FALSE),
                IFERROR(LAHIKONTAKTSED!E21 &lt;= TODAY(), FALSE)
            )
        ), 1, -2),
    -1),
    ""
)</f>
        <v/>
      </c>
      <c r="F21" s="137" t="str">
        <f>IF(LAHIKONTAKTSED!$AJ21,
    IF(
        OR(
            LAHIKONTAKTSED!$I21 = "Lapsevanem",
            LAHIKONTAKTSED!$I21 = "Eestkostja"
        ),
        0,
        IF(
            OR(
                AND(_xlfn.NUMBERVALUE(LAHIKONTAKTSED!F21) &gt;  5000000, _xlfn.NUMBERVALUE(LAHIKONTAKTSED!F21) &lt;  5999999),
                AND(_xlfn.NUMBERVALUE(LAHIKONTAKTSED!F21) &gt; 50000000, _xlfn.NUMBERVALUE(LAHIKONTAKTSED!F21) &lt; 59999999)
            ),
            1,
            -2
        )
    ),
    ""
)</f>
        <v/>
      </c>
      <c r="G21" s="137" t="str">
        <f>IF(LAHIKONTAKTSED!$AJ21,
    IF(
        OR(
            LAHIKONTAKTSED!$I21 = "Lapsevanem",
            LAHIKONTAKTSED!$I21 = "Eestkostja"
        ),
        0,
        IF(
            LAHIKONTAKTSED!G21 &lt;&gt; "",
            1,
            2
        )
    ),
    ""
)</f>
        <v/>
      </c>
      <c r="H21" s="137" t="str">
        <f>IF(LAHIKONTAKTSED!$AJ21, IF(LAHIKONTAKTSED!H21 &lt;&gt; "", 1, 2), "")</f>
        <v/>
      </c>
      <c r="I21" s="157" t="str">
        <f>IF(LAHIKONTAKTSED!$AJ21,
    IF(OR(
        EXACT(LAHIKONTAKTSED!I21, "Lähikontaktne"),
        EXACT(LAHIKONTAKTSED!I21, "Lapsevanem"),
        EXACT(LAHIKONTAKTSED!I21, "Eestkostja")
    ), 1, -2),
    ""
)</f>
        <v/>
      </c>
      <c r="J21" s="137" t="str">
        <f>IF(
    AND(LAHIKONTAKTSED!$AJ21,  LAHIKONTAKTSED!$I21 &lt;&gt; ""),
    IF(
        OR(
            EXACT(LAHIKONTAKTSED!$I21, "Lapsevanem"),
            EXACT(LAHIKONTAKTSED!$I21, "Eestkostja")
        ),
        IF(
            LAHIKONTAKTSED!J21 &lt;&gt; "",
            1,
            -2
        ),
        0
    ),
    ""
)</f>
        <v/>
      </c>
      <c r="K21" s="137" t="str">
        <f>IF(
    AND(LAHIKONTAKTSED!$AJ21,  LAHIKONTAKTSED!$I21 &lt;&gt; ""),
    IF(
        OR(
            EXACT(LAHIKONTAKTSED!$I21, "Lapsevanem"),
            EXACT(LAHIKONTAKTSED!$I21, "Eestkostja")
        ),
        IF(
            LAHIKONTAKTSED!K21 &lt;&gt; "",
            1,
            -2
        ),
        0
    ),
    ""
)</f>
        <v/>
      </c>
      <c r="L21" s="137" t="str">
        <f ca="1">IF(
    AND(LAHIKONTAKTSED!$AJ21,  LAHIKONTAKTSED!$I21 &lt;&gt; ""),
    IF(
        OR(
            EXACT(LAHIKONTAKTSED!$I21, "Lapsevanem"),
            EXACT(LAHIKONTAKTSED!$I21, "Eestkostja")
        ),
        IF(
            LAHIKONTAKTSED!L21 &lt;&gt; "",
            IF(
                OR(
                    AND(
                        ISNUMBER(LAHIKONTAKTSED!L21),
                        LAHIKONTAKTSED!L21 &gt; 30000000000,
                        LAHIKONTAKTSED!L21 &lt; 63000000000,
                        IF(
                            ISERROR(TEXT((CODE(MID("FEDCA@",LEFT(LAHIKONTAKTSED!L21,1),1))-50)*1000000+LEFT(LAHIKONTAKTSED!L21,7),"0000\.00\.00")+0),
                            FALSE,
                            IF(
                                IF(
                                    MOD(SUMPRODUCT((MID(LAHIKONTAKTSED!L21,COLUMN($A$1:$J$1),1)+0),(MID("1234567891",COLUMN($A$1:$J$1),1)+0)),11)=10,
                                    MOD(MOD(SUMPRODUCT((MID(LAHIKONTAKTSED!L21,COLUMN($A$1:$J$1),1)+0),(MID("3456789123",COLUMN($A$1:$J$1),1)+0)),11),10),
                                    MOD(SUMPRODUCT((MID(LAHIKONTAKTSED!L21,COLUMN($A$1:$J$1),1)+0),(MID("1234567891",COLUMN($A$1:$J$1),1)+0)),11)
                                ) = MID(LAHIKONTAKTSED!L21,11,1)+0,
                                TRUE,
                                FALSE
                            )
                        )
                    ),
                    AND(
                        ISNUMBER(LAHIKONTAKTSED!L21),
                        NOT(
                            ISERROR(
                                DATE(
                                    YEAR(LAHIKONTAKTSED!L21),
                                    MONTH(LAHIKONTAKTSED!L21),
                                    DAY(LAHIKONTAKTSED!L21)
                                )
                            )
                        ),
                        IFERROR(LAHIKONTAKTSED!L21 &gt;= DATE(1910, 1, 1), FALSE),
                        IFERROR(LAHIKONTAKTSED!L21 &lt;= TODAY(), FALSE)
                    )
                ),
                1,
                -2),
            -1
        ),
        0
    ),
    ""
)</f>
        <v/>
      </c>
      <c r="M21" s="137" t="str">
        <f>IF(
    AND(LAHIKONTAKTSED!$AJ21,  LAHIKONTAKTSED!$I21 &lt;&gt; ""),
    IF(
        OR(
            EXACT(LAHIKONTAKTSED!$I21, "Lapsevanem"),
            EXACT(LAHIKONTAKTSED!$I21, "Eestkostja")
        ),
        IF(
            OR(
                AND(_xlfn.NUMBERVALUE(LAHIKONTAKTSED!M21) &gt;  5000000, _xlfn.NUMBERVALUE(LAHIKONTAKTSED!M21) &lt;  5999999),
                AND(_xlfn.NUMBERVALUE(LAHIKONTAKTSED!M21) &gt; 50000000, _xlfn.NUMBERVALUE(LAHIKONTAKTSED!M21) &lt; 59999999)
            ),
            1,
            -2
        ),
        0
    ),
    ""
)</f>
        <v/>
      </c>
      <c r="N21" s="137" t="str">
        <f>IF(
    AND(LAHIKONTAKTSED!$AJ21,  LAHIKONTAKTSED!$I21 &lt;&gt; ""),
    IF(
        OR(
            EXACT(LAHIKONTAKTSED!$I21, "Lapsevanem"),
            EXACT(LAHIKONTAKTSED!$I21, "Eestkostja")
        ),
        IF(
            LAHIKONTAKTSED!N21 &lt;&gt; "",
            1,
            2
        ),
        0
    ),
    ""
)</f>
        <v/>
      </c>
      <c r="O21" s="136" t="str">
        <f>IF(
    LAHIKONTAKTSED!$AJ21,
    IF(LAHIKONTAKTSED!O21 &lt;&gt; "", 1, -1),
    ""
)</f>
        <v/>
      </c>
      <c r="P21" s="136" t="str">
        <f>IF(
    LAHIKONTAKTSED!$AJ21,
    IF(LAHIKONTAKTSED!P21 &lt;&gt; "", 1, -1),
    ""
)</f>
        <v/>
      </c>
      <c r="Q21" s="136" t="str">
        <f>IF(
    LAHIKONTAKTSED!$AJ21,
    IF(LAHIKONTAKTSED!Q21 &lt;&gt; "", 1, -1),
    ""
)</f>
        <v/>
      </c>
      <c r="R21" s="136" t="str">
        <f>IF(
    LAHIKONTAKTSED!$AJ21,
    IF(LAHIKONTAKTSED!R21 &lt;&gt; "", 1, 2),
    ""
)</f>
        <v/>
      </c>
      <c r="S21" s="158" t="str">
        <f ca="1">IF(LAHIKONTAKTSED!$AJ21,
    IF(AND(
        ISNUMBER(LAHIKONTAKTSED!S21),
        NOT(
            ISERROR(
                DATE(
                    YEAR(LAHIKONTAKTSED!S21),
                    MONTH(LAHIKONTAKTSED!S21),
                    DAY(LAHIKONTAKTSED!S21)
                )
            )
        ),
        IFERROR(LAHIKONTAKTSED!S21 &gt;= TODAY()-13, FALSE),
        IFERROR(LAHIKONTAKTSED!S21 &lt;= TODAY(), FALSE)
    ), 1, -2),
    ""
)</f>
        <v/>
      </c>
      <c r="T21" s="158" t="str">
        <f ca="1">IF(LAHIKONTAKTSED!$AJ21,
    IF(AND(
        ISNUMBER(LAHIKONTAKTSED!T21),
        NOT(
            ISERROR(
                DATE(
                    YEAR(LAHIKONTAKTSED!T21),
                    MONTH(LAHIKONTAKTSED!T21),
                    DAY(LAHIKONTAKTSED!T21)
                )
            )
        ),
        IFERROR(LAHIKONTAKTSED!T21 &gt;= TODAY()-13, FALSE),
        IFERROR(LAHIKONTAKTSED!T21 &lt;= TODAY()+1, FALSE)
    ), 1, -2),
    ""
)</f>
        <v/>
      </c>
      <c r="U21" s="159" t="str">
        <f ca="1">IF(LAHIKONTAKTSED!$AJ21,
    IF(AND(
        ISNUMBER(LAHIKONTAKTSED!U21),
        NOT(
            ISERROR(
                DATE(
                    YEAR(LAHIKONTAKTSED!U21),
                    MONTH(LAHIKONTAKTSED!U21),
                    DAY(LAHIKONTAKTSED!U21)
                )
            )
        ),
        IFERROR(LAHIKONTAKTSED!U21 &gt;= TODAY(), FALSE),
        IFERROR(LAHIKONTAKTSED!U21 &lt;= TODAY() + 11, FALSE)
    ), 1, -2),
    ""
)</f>
        <v/>
      </c>
      <c r="V21" s="136" t="str">
        <f>IF(
    LAHIKONTAKTSED!$AJ21,
    IF(LAHIKONTAKTSED!V21 &lt;&gt; "", 1, -1),
    ""
)</f>
        <v/>
      </c>
      <c r="W21" s="136" t="str">
        <f>IF(
    LAHIKONTAKTSED!$AJ21,
    IF(LAHIKONTAKTSED!W21 &lt;&gt; "", 1, -1),
    ""
)</f>
        <v/>
      </c>
      <c r="X21" s="159" t="str">
        <f ca="1">IF(
    AND(
        LAHIKONTAKTSED!$AJ21
    ),
    IF(
        LAHIKONTAKTSED!X21 &lt;&gt; "",
        IF(
            OR(
            AND(
                ISNUMBER(LAHIKONTAKTSED!X21),
                LAHIKONTAKTSED!X21 &gt; 30000000000,
                LAHIKONTAKTSED!X21 &lt; 63000000000,
                IFERROR(IF(
                    ISERROR(TEXT((CODE(MID("FEDCA@",LEFT(LAHIKONTAKTSED!X21,1),1))-50)*1000000+LEFT(LAHIKONTAKTSED!X21,7),"0000\.00\.00")+0),
                    FALSE,
                    IF(
                        IF(
                            MOD(SUMPRODUCT((MID(LAHIKONTAKTSED!X21,COLUMN($A$1:$J$1),1)+0),(MID("1234567891",COLUMN($A$1:$J$1),1)+0)),11)=10,
                            MOD(MOD(SUMPRODUCT((MID(LAHIKONTAKTSED!X21,COLUMN($A$1:$J$1),1)+0),(MID("3456789123",COLUMN($A$1:$J$1),1)+0)),11),10),
                            MOD(SUMPRODUCT((MID(LAHIKONTAKTSED!X21,COLUMN($A$1:$J$1),1)+0),(MID("1234567891",COLUMN($A$1:$J$1),1)+0)),11)
                        ) = MID(LAHIKONTAKTSED!X21,11,1)+0,
                        TRUE,
                        FALSE
                    )
                ), FALSE)
            ),
            AND(
                ISNUMBER(LAHIKONTAKTSED!X21),
                NOT(
                    ISERROR(
                        DATE(
                            YEAR(LAHIKONTAKTSED!X21),
                            MONTH(LAHIKONTAKTSED!X21),
                            DAY(LAHIKONTAKTSED!X21)
                        )
                    )
                ),
                IFERROR(LAHIKONTAKTSED!X21 &gt;= DATE(1910, 1, 1), FALSE),
                IFERROR(LAHIKONTAKTSED!X21 &lt;= TODAY(), FALSE)
            )
        ), 1, -2),
    -1),
    ""
)</f>
        <v/>
      </c>
    </row>
    <row r="22" spans="1:24" x14ac:dyDescent="0.35">
      <c r="A22" s="138" t="str">
        <f>LAHIKONTAKTSED!A22</f>
        <v/>
      </c>
      <c r="B22" s="154" t="str">
        <f ca="1">IF(LAHIKONTAKTSED!$AJ22,
    IF(AND(
        ISNUMBER(LAHIKONTAKTSED!B22),
        NOT(
            ISERROR(
                DATE(
                    YEAR(LAHIKONTAKTSED!B22),
                    MONTH(LAHIKONTAKTSED!B22),
                    DAY(LAHIKONTAKTSED!B22)
                )
            )
        ),
        IFERROR(LAHIKONTAKTSED!B22 &gt;= TODAY()-13, FALSE),
        IFERROR(LAHIKONTAKTSED!B22 &lt;= TODAY(), FALSE)
    ), 1, -2),
    ""
)</f>
        <v/>
      </c>
      <c r="C22" s="155" t="str">
        <f>IF(LAHIKONTAKTSED!$AJ22,
    IF(AND(
        LAHIKONTAKTSED!C22 &lt;&gt; ""
    ), 1, -2),
    ""
)</f>
        <v/>
      </c>
      <c r="D22" s="155" t="str">
        <f>IF(LAHIKONTAKTSED!$AJ22,
    IF(AND(
        LAHIKONTAKTSED!D22 &lt;&gt; ""
    ), 1, -2),
    ""
)</f>
        <v/>
      </c>
      <c r="E22" s="156" t="str">
        <f ca="1">IF(LAHIKONTAKTSED!$AJ22,
    IF(
        LAHIKONTAKTSED!E22 &lt;&gt; "",
        IF(
            OR(
            AND(
                ISNUMBER(LAHIKONTAKTSED!E22),
                LAHIKONTAKTSED!E22 &gt; 30000000000,
                LAHIKONTAKTSED!E22 &lt; 63000000000,
                IFERROR(IF(
                    ISERROR(TEXT((CODE(MID("FEDCA@",LEFT(LAHIKONTAKTSED!E22,1),1))-50)*1000000+LEFT(LAHIKONTAKTSED!E22,7),"0000\.00\.00")+0),
                    FALSE,
                    IF(
                        IF(
                            MOD(SUMPRODUCT((MID(LAHIKONTAKTSED!E22,COLUMN($A$1:$J$1),1)+0),(MID("1234567891",COLUMN($A$1:$J$1),1)+0)),11)=10,
                            MOD(MOD(SUMPRODUCT((MID(LAHIKONTAKTSED!E22,COLUMN($A$1:$J$1),1)+0),(MID("3456789123",COLUMN($A$1:$J$1),1)+0)),11),10),
                            MOD(SUMPRODUCT((MID(LAHIKONTAKTSED!E22,COLUMN($A$1:$J$1),1)+0),(MID("1234567891",COLUMN($A$1:$J$1),1)+0)),11)
                        ) = MID(LAHIKONTAKTSED!E22,11,1)+0,
                        TRUE,
                        FALSE
                    )
                ), FALSE)
            ),
            AND(
                ISNUMBER(LAHIKONTAKTSED!E22),
                NOT(
                    ISERROR(
                        DATE(
                            YEAR(LAHIKONTAKTSED!E22),
                            MONTH(LAHIKONTAKTSED!E22),
                            DAY(LAHIKONTAKTSED!E22)
                        )
                    )
                ),
                IFERROR(LAHIKONTAKTSED!E22 &gt;= DATE(1910, 1, 1), FALSE),
                IFERROR(LAHIKONTAKTSED!E22 &lt;= TODAY(), FALSE)
            )
        ), 1, -2),
    -1),
    ""
)</f>
        <v/>
      </c>
      <c r="F22" s="137" t="str">
        <f>IF(LAHIKONTAKTSED!$AJ22,
    IF(
        OR(
            LAHIKONTAKTSED!$I22 = "Lapsevanem",
            LAHIKONTAKTSED!$I22 = "Eestkostja"
        ),
        0,
        IF(
            OR(
                AND(_xlfn.NUMBERVALUE(LAHIKONTAKTSED!F22) &gt;  5000000, _xlfn.NUMBERVALUE(LAHIKONTAKTSED!F22) &lt;  5999999),
                AND(_xlfn.NUMBERVALUE(LAHIKONTAKTSED!F22) &gt; 50000000, _xlfn.NUMBERVALUE(LAHIKONTAKTSED!F22) &lt; 59999999)
            ),
            1,
            -2
        )
    ),
    ""
)</f>
        <v/>
      </c>
      <c r="G22" s="137" t="str">
        <f>IF(LAHIKONTAKTSED!$AJ22,
    IF(
        OR(
            LAHIKONTAKTSED!$I22 = "Lapsevanem",
            LAHIKONTAKTSED!$I22 = "Eestkostja"
        ),
        0,
        IF(
            LAHIKONTAKTSED!G22 &lt;&gt; "",
            1,
            2
        )
    ),
    ""
)</f>
        <v/>
      </c>
      <c r="H22" s="137" t="str">
        <f>IF(LAHIKONTAKTSED!$AJ22, IF(LAHIKONTAKTSED!H22 &lt;&gt; "", 1, 2), "")</f>
        <v/>
      </c>
      <c r="I22" s="157" t="str">
        <f>IF(LAHIKONTAKTSED!$AJ22,
    IF(OR(
        EXACT(LAHIKONTAKTSED!I22, "Lähikontaktne"),
        EXACT(LAHIKONTAKTSED!I22, "Lapsevanem"),
        EXACT(LAHIKONTAKTSED!I22, "Eestkostja")
    ), 1, -2),
    ""
)</f>
        <v/>
      </c>
      <c r="J22" s="137" t="str">
        <f>IF(
    AND(LAHIKONTAKTSED!$AJ22,  LAHIKONTAKTSED!$I22 &lt;&gt; ""),
    IF(
        OR(
            EXACT(LAHIKONTAKTSED!$I22, "Lapsevanem"),
            EXACT(LAHIKONTAKTSED!$I22, "Eestkostja")
        ),
        IF(
            LAHIKONTAKTSED!J22 &lt;&gt; "",
            1,
            -2
        ),
        0
    ),
    ""
)</f>
        <v/>
      </c>
      <c r="K22" s="137" t="str">
        <f>IF(
    AND(LAHIKONTAKTSED!$AJ22,  LAHIKONTAKTSED!$I22 &lt;&gt; ""),
    IF(
        OR(
            EXACT(LAHIKONTAKTSED!$I22, "Lapsevanem"),
            EXACT(LAHIKONTAKTSED!$I22, "Eestkostja")
        ),
        IF(
            LAHIKONTAKTSED!K22 &lt;&gt; "",
            1,
            -2
        ),
        0
    ),
    ""
)</f>
        <v/>
      </c>
      <c r="L22" s="137" t="str">
        <f ca="1">IF(
    AND(LAHIKONTAKTSED!$AJ22,  LAHIKONTAKTSED!$I22 &lt;&gt; ""),
    IF(
        OR(
            EXACT(LAHIKONTAKTSED!$I22, "Lapsevanem"),
            EXACT(LAHIKONTAKTSED!$I22, "Eestkostja")
        ),
        IF(
            LAHIKONTAKTSED!L22 &lt;&gt; "",
            IF(
                OR(
                    AND(
                        ISNUMBER(LAHIKONTAKTSED!L22),
                        LAHIKONTAKTSED!L22 &gt; 30000000000,
                        LAHIKONTAKTSED!L22 &lt; 63000000000,
                        IF(
                            ISERROR(TEXT((CODE(MID("FEDCA@",LEFT(LAHIKONTAKTSED!L22,1),1))-50)*1000000+LEFT(LAHIKONTAKTSED!L22,7),"0000\.00\.00")+0),
                            FALSE,
                            IF(
                                IF(
                                    MOD(SUMPRODUCT((MID(LAHIKONTAKTSED!L22,COLUMN($A$1:$J$1),1)+0),(MID("1234567891",COLUMN($A$1:$J$1),1)+0)),11)=10,
                                    MOD(MOD(SUMPRODUCT((MID(LAHIKONTAKTSED!L22,COLUMN($A$1:$J$1),1)+0),(MID("3456789123",COLUMN($A$1:$J$1),1)+0)),11),10),
                                    MOD(SUMPRODUCT((MID(LAHIKONTAKTSED!L22,COLUMN($A$1:$J$1),1)+0),(MID("1234567891",COLUMN($A$1:$J$1),1)+0)),11)
                                ) = MID(LAHIKONTAKTSED!L22,11,1)+0,
                                TRUE,
                                FALSE
                            )
                        )
                    ),
                    AND(
                        ISNUMBER(LAHIKONTAKTSED!L22),
                        NOT(
                            ISERROR(
                                DATE(
                                    YEAR(LAHIKONTAKTSED!L22),
                                    MONTH(LAHIKONTAKTSED!L22),
                                    DAY(LAHIKONTAKTSED!L22)
                                )
                            )
                        ),
                        IFERROR(LAHIKONTAKTSED!L22 &gt;= DATE(1910, 1, 1), FALSE),
                        IFERROR(LAHIKONTAKTSED!L22 &lt;= TODAY(), FALSE)
                    )
                ),
                1,
                -2),
            -1
        ),
        0
    ),
    ""
)</f>
        <v/>
      </c>
      <c r="M22" s="137" t="str">
        <f>IF(
    AND(LAHIKONTAKTSED!$AJ22,  LAHIKONTAKTSED!$I22 &lt;&gt; ""),
    IF(
        OR(
            EXACT(LAHIKONTAKTSED!$I22, "Lapsevanem"),
            EXACT(LAHIKONTAKTSED!$I22, "Eestkostja")
        ),
        IF(
            OR(
                AND(_xlfn.NUMBERVALUE(LAHIKONTAKTSED!M22) &gt;  5000000, _xlfn.NUMBERVALUE(LAHIKONTAKTSED!M22) &lt;  5999999),
                AND(_xlfn.NUMBERVALUE(LAHIKONTAKTSED!M22) &gt; 50000000, _xlfn.NUMBERVALUE(LAHIKONTAKTSED!M22) &lt; 59999999)
            ),
            1,
            -2
        ),
        0
    ),
    ""
)</f>
        <v/>
      </c>
      <c r="N22" s="137" t="str">
        <f>IF(
    AND(LAHIKONTAKTSED!$AJ22,  LAHIKONTAKTSED!$I22 &lt;&gt; ""),
    IF(
        OR(
            EXACT(LAHIKONTAKTSED!$I22, "Lapsevanem"),
            EXACT(LAHIKONTAKTSED!$I22, "Eestkostja")
        ),
        IF(
            LAHIKONTAKTSED!N22 &lt;&gt; "",
            1,
            2
        ),
        0
    ),
    ""
)</f>
        <v/>
      </c>
      <c r="O22" s="136" t="str">
        <f>IF(
    LAHIKONTAKTSED!$AJ22,
    IF(LAHIKONTAKTSED!O22 &lt;&gt; "", 1, -1),
    ""
)</f>
        <v/>
      </c>
      <c r="P22" s="136" t="str">
        <f>IF(
    LAHIKONTAKTSED!$AJ22,
    IF(LAHIKONTAKTSED!P22 &lt;&gt; "", 1, -1),
    ""
)</f>
        <v/>
      </c>
      <c r="Q22" s="136" t="str">
        <f>IF(
    LAHIKONTAKTSED!$AJ22,
    IF(LAHIKONTAKTSED!Q22 &lt;&gt; "", 1, -1),
    ""
)</f>
        <v/>
      </c>
      <c r="R22" s="136" t="str">
        <f>IF(
    LAHIKONTAKTSED!$AJ22,
    IF(LAHIKONTAKTSED!R22 &lt;&gt; "", 1, 2),
    ""
)</f>
        <v/>
      </c>
      <c r="S22" s="158" t="str">
        <f ca="1">IF(LAHIKONTAKTSED!$AJ22,
    IF(AND(
        ISNUMBER(LAHIKONTAKTSED!S22),
        NOT(
            ISERROR(
                DATE(
                    YEAR(LAHIKONTAKTSED!S22),
                    MONTH(LAHIKONTAKTSED!S22),
                    DAY(LAHIKONTAKTSED!S22)
                )
            )
        ),
        IFERROR(LAHIKONTAKTSED!S22 &gt;= TODAY()-13, FALSE),
        IFERROR(LAHIKONTAKTSED!S22 &lt;= TODAY(), FALSE)
    ), 1, -2),
    ""
)</f>
        <v/>
      </c>
      <c r="T22" s="158" t="str">
        <f ca="1">IF(LAHIKONTAKTSED!$AJ22,
    IF(AND(
        ISNUMBER(LAHIKONTAKTSED!T22),
        NOT(
            ISERROR(
                DATE(
                    YEAR(LAHIKONTAKTSED!T22),
                    MONTH(LAHIKONTAKTSED!T22),
                    DAY(LAHIKONTAKTSED!T22)
                )
            )
        ),
        IFERROR(LAHIKONTAKTSED!T22 &gt;= TODAY()-13, FALSE),
        IFERROR(LAHIKONTAKTSED!T22 &lt;= TODAY()+1, FALSE)
    ), 1, -2),
    ""
)</f>
        <v/>
      </c>
      <c r="U22" s="159" t="str">
        <f ca="1">IF(LAHIKONTAKTSED!$AJ22,
    IF(AND(
        ISNUMBER(LAHIKONTAKTSED!U22),
        NOT(
            ISERROR(
                DATE(
                    YEAR(LAHIKONTAKTSED!U22),
                    MONTH(LAHIKONTAKTSED!U22),
                    DAY(LAHIKONTAKTSED!U22)
                )
            )
        ),
        IFERROR(LAHIKONTAKTSED!U22 &gt;= TODAY(), FALSE),
        IFERROR(LAHIKONTAKTSED!U22 &lt;= TODAY() + 11, FALSE)
    ), 1, -2),
    ""
)</f>
        <v/>
      </c>
      <c r="V22" s="136" t="str">
        <f>IF(
    LAHIKONTAKTSED!$AJ22,
    IF(LAHIKONTAKTSED!V22 &lt;&gt; "", 1, -1),
    ""
)</f>
        <v/>
      </c>
      <c r="W22" s="136" t="str">
        <f>IF(
    LAHIKONTAKTSED!$AJ22,
    IF(LAHIKONTAKTSED!W22 &lt;&gt; "", 1, -1),
    ""
)</f>
        <v/>
      </c>
      <c r="X22" s="159" t="str">
        <f ca="1">IF(
    AND(
        LAHIKONTAKTSED!$AJ22
    ),
    IF(
        LAHIKONTAKTSED!X22 &lt;&gt; "",
        IF(
            OR(
            AND(
                ISNUMBER(LAHIKONTAKTSED!X22),
                LAHIKONTAKTSED!X22 &gt; 30000000000,
                LAHIKONTAKTSED!X22 &lt; 63000000000,
                IFERROR(IF(
                    ISERROR(TEXT((CODE(MID("FEDCA@",LEFT(LAHIKONTAKTSED!X22,1),1))-50)*1000000+LEFT(LAHIKONTAKTSED!X22,7),"0000\.00\.00")+0),
                    FALSE,
                    IF(
                        IF(
                            MOD(SUMPRODUCT((MID(LAHIKONTAKTSED!X22,COLUMN($A$1:$J$1),1)+0),(MID("1234567891",COLUMN($A$1:$J$1),1)+0)),11)=10,
                            MOD(MOD(SUMPRODUCT((MID(LAHIKONTAKTSED!X22,COLUMN($A$1:$J$1),1)+0),(MID("3456789123",COLUMN($A$1:$J$1),1)+0)),11),10),
                            MOD(SUMPRODUCT((MID(LAHIKONTAKTSED!X22,COLUMN($A$1:$J$1),1)+0),(MID("1234567891",COLUMN($A$1:$J$1),1)+0)),11)
                        ) = MID(LAHIKONTAKTSED!X22,11,1)+0,
                        TRUE,
                        FALSE
                    )
                ), FALSE)
            ),
            AND(
                ISNUMBER(LAHIKONTAKTSED!X22),
                NOT(
                    ISERROR(
                        DATE(
                            YEAR(LAHIKONTAKTSED!X22),
                            MONTH(LAHIKONTAKTSED!X22),
                            DAY(LAHIKONTAKTSED!X22)
                        )
                    )
                ),
                IFERROR(LAHIKONTAKTSED!X22 &gt;= DATE(1910, 1, 1), FALSE),
                IFERROR(LAHIKONTAKTSED!X22 &lt;= TODAY(), FALSE)
            )
        ), 1, -2),
    -1),
    ""
)</f>
        <v/>
      </c>
    </row>
    <row r="23" spans="1:24" x14ac:dyDescent="0.35">
      <c r="A23" s="138" t="str">
        <f>LAHIKONTAKTSED!A23</f>
        <v/>
      </c>
      <c r="B23" s="154" t="str">
        <f ca="1">IF(LAHIKONTAKTSED!$AJ23,
    IF(AND(
        ISNUMBER(LAHIKONTAKTSED!B23),
        NOT(
            ISERROR(
                DATE(
                    YEAR(LAHIKONTAKTSED!B23),
                    MONTH(LAHIKONTAKTSED!B23),
                    DAY(LAHIKONTAKTSED!B23)
                )
            )
        ),
        IFERROR(LAHIKONTAKTSED!B23 &gt;= TODAY()-13, FALSE),
        IFERROR(LAHIKONTAKTSED!B23 &lt;= TODAY(), FALSE)
    ), 1, -2),
    ""
)</f>
        <v/>
      </c>
      <c r="C23" s="155" t="str">
        <f>IF(LAHIKONTAKTSED!$AJ23,
    IF(AND(
        LAHIKONTAKTSED!C23 &lt;&gt; ""
    ), 1, -2),
    ""
)</f>
        <v/>
      </c>
      <c r="D23" s="155" t="str">
        <f>IF(LAHIKONTAKTSED!$AJ23,
    IF(AND(
        LAHIKONTAKTSED!D23 &lt;&gt; ""
    ), 1, -2),
    ""
)</f>
        <v/>
      </c>
      <c r="E23" s="156" t="str">
        <f ca="1">IF(LAHIKONTAKTSED!$AJ23,
    IF(
        LAHIKONTAKTSED!E23 &lt;&gt; "",
        IF(
            OR(
            AND(
                ISNUMBER(LAHIKONTAKTSED!E23),
                LAHIKONTAKTSED!E23 &gt; 30000000000,
                LAHIKONTAKTSED!E23 &lt; 63000000000,
                IFERROR(IF(
                    ISERROR(TEXT((CODE(MID("FEDCA@",LEFT(LAHIKONTAKTSED!E23,1),1))-50)*1000000+LEFT(LAHIKONTAKTSED!E23,7),"0000\.00\.00")+0),
                    FALSE,
                    IF(
                        IF(
                            MOD(SUMPRODUCT((MID(LAHIKONTAKTSED!E23,COLUMN($A$1:$J$1),1)+0),(MID("1234567891",COLUMN($A$1:$J$1),1)+0)),11)=10,
                            MOD(MOD(SUMPRODUCT((MID(LAHIKONTAKTSED!E23,COLUMN($A$1:$J$1),1)+0),(MID("3456789123",COLUMN($A$1:$J$1),1)+0)),11),10),
                            MOD(SUMPRODUCT((MID(LAHIKONTAKTSED!E23,COLUMN($A$1:$J$1),1)+0),(MID("1234567891",COLUMN($A$1:$J$1),1)+0)),11)
                        ) = MID(LAHIKONTAKTSED!E23,11,1)+0,
                        TRUE,
                        FALSE
                    )
                ), FALSE)
            ),
            AND(
                ISNUMBER(LAHIKONTAKTSED!E23),
                NOT(
                    ISERROR(
                        DATE(
                            YEAR(LAHIKONTAKTSED!E23),
                            MONTH(LAHIKONTAKTSED!E23),
                            DAY(LAHIKONTAKTSED!E23)
                        )
                    )
                ),
                IFERROR(LAHIKONTAKTSED!E23 &gt;= DATE(1910, 1, 1), FALSE),
                IFERROR(LAHIKONTAKTSED!E23 &lt;= TODAY(), FALSE)
            )
        ), 1, -2),
    -1),
    ""
)</f>
        <v/>
      </c>
      <c r="F23" s="137" t="str">
        <f>IF(LAHIKONTAKTSED!$AJ23,
    IF(
        OR(
            LAHIKONTAKTSED!$I23 = "Lapsevanem",
            LAHIKONTAKTSED!$I23 = "Eestkostja"
        ),
        0,
        IF(
            OR(
                AND(_xlfn.NUMBERVALUE(LAHIKONTAKTSED!F23) &gt;  5000000, _xlfn.NUMBERVALUE(LAHIKONTAKTSED!F23) &lt;  5999999),
                AND(_xlfn.NUMBERVALUE(LAHIKONTAKTSED!F23) &gt; 50000000, _xlfn.NUMBERVALUE(LAHIKONTAKTSED!F23) &lt; 59999999)
            ),
            1,
            -2
        )
    ),
    ""
)</f>
        <v/>
      </c>
      <c r="G23" s="137" t="str">
        <f>IF(LAHIKONTAKTSED!$AJ23,
    IF(
        OR(
            LAHIKONTAKTSED!$I23 = "Lapsevanem",
            LAHIKONTAKTSED!$I23 = "Eestkostja"
        ),
        0,
        IF(
            LAHIKONTAKTSED!G23 &lt;&gt; "",
            1,
            2
        )
    ),
    ""
)</f>
        <v/>
      </c>
      <c r="H23" s="137" t="str">
        <f>IF(LAHIKONTAKTSED!$AJ23, IF(LAHIKONTAKTSED!H23 &lt;&gt; "", 1, 2), "")</f>
        <v/>
      </c>
      <c r="I23" s="157" t="str">
        <f>IF(LAHIKONTAKTSED!$AJ23,
    IF(OR(
        EXACT(LAHIKONTAKTSED!I23, "Lähikontaktne"),
        EXACT(LAHIKONTAKTSED!I23, "Lapsevanem"),
        EXACT(LAHIKONTAKTSED!I23, "Eestkostja")
    ), 1, -2),
    ""
)</f>
        <v/>
      </c>
      <c r="J23" s="137" t="str">
        <f>IF(
    AND(LAHIKONTAKTSED!$AJ23,  LAHIKONTAKTSED!$I23 &lt;&gt; ""),
    IF(
        OR(
            EXACT(LAHIKONTAKTSED!$I23, "Lapsevanem"),
            EXACT(LAHIKONTAKTSED!$I23, "Eestkostja")
        ),
        IF(
            LAHIKONTAKTSED!J23 &lt;&gt; "",
            1,
            -2
        ),
        0
    ),
    ""
)</f>
        <v/>
      </c>
      <c r="K23" s="137" t="str">
        <f>IF(
    AND(LAHIKONTAKTSED!$AJ23,  LAHIKONTAKTSED!$I23 &lt;&gt; ""),
    IF(
        OR(
            EXACT(LAHIKONTAKTSED!$I23, "Lapsevanem"),
            EXACT(LAHIKONTAKTSED!$I23, "Eestkostja")
        ),
        IF(
            LAHIKONTAKTSED!K23 &lt;&gt; "",
            1,
            -2
        ),
        0
    ),
    ""
)</f>
        <v/>
      </c>
      <c r="L23" s="137" t="str">
        <f ca="1">IF(
    AND(LAHIKONTAKTSED!$AJ23,  LAHIKONTAKTSED!$I23 &lt;&gt; ""),
    IF(
        OR(
            EXACT(LAHIKONTAKTSED!$I23, "Lapsevanem"),
            EXACT(LAHIKONTAKTSED!$I23, "Eestkostja")
        ),
        IF(
            LAHIKONTAKTSED!L23 &lt;&gt; "",
            IF(
                OR(
                    AND(
                        ISNUMBER(LAHIKONTAKTSED!L23),
                        LAHIKONTAKTSED!L23 &gt; 30000000000,
                        LAHIKONTAKTSED!L23 &lt; 63000000000,
                        IF(
                            ISERROR(TEXT((CODE(MID("FEDCA@",LEFT(LAHIKONTAKTSED!L23,1),1))-50)*1000000+LEFT(LAHIKONTAKTSED!L23,7),"0000\.00\.00")+0),
                            FALSE,
                            IF(
                                IF(
                                    MOD(SUMPRODUCT((MID(LAHIKONTAKTSED!L23,COLUMN($A$1:$J$1),1)+0),(MID("1234567891",COLUMN($A$1:$J$1),1)+0)),11)=10,
                                    MOD(MOD(SUMPRODUCT((MID(LAHIKONTAKTSED!L23,COLUMN($A$1:$J$1),1)+0),(MID("3456789123",COLUMN($A$1:$J$1),1)+0)),11),10),
                                    MOD(SUMPRODUCT((MID(LAHIKONTAKTSED!L23,COLUMN($A$1:$J$1),1)+0),(MID("1234567891",COLUMN($A$1:$J$1),1)+0)),11)
                                ) = MID(LAHIKONTAKTSED!L23,11,1)+0,
                                TRUE,
                                FALSE
                            )
                        )
                    ),
                    AND(
                        ISNUMBER(LAHIKONTAKTSED!L23),
                        NOT(
                            ISERROR(
                                DATE(
                                    YEAR(LAHIKONTAKTSED!L23),
                                    MONTH(LAHIKONTAKTSED!L23),
                                    DAY(LAHIKONTAKTSED!L23)
                                )
                            )
                        ),
                        IFERROR(LAHIKONTAKTSED!L23 &gt;= DATE(1910, 1, 1), FALSE),
                        IFERROR(LAHIKONTAKTSED!L23 &lt;= TODAY(), FALSE)
                    )
                ),
                1,
                -2),
            -1
        ),
        0
    ),
    ""
)</f>
        <v/>
      </c>
      <c r="M23" s="137" t="str">
        <f>IF(
    AND(LAHIKONTAKTSED!$AJ23,  LAHIKONTAKTSED!$I23 &lt;&gt; ""),
    IF(
        OR(
            EXACT(LAHIKONTAKTSED!$I23, "Lapsevanem"),
            EXACT(LAHIKONTAKTSED!$I23, "Eestkostja")
        ),
        IF(
            OR(
                AND(_xlfn.NUMBERVALUE(LAHIKONTAKTSED!M23) &gt;  5000000, _xlfn.NUMBERVALUE(LAHIKONTAKTSED!M23) &lt;  5999999),
                AND(_xlfn.NUMBERVALUE(LAHIKONTAKTSED!M23) &gt; 50000000, _xlfn.NUMBERVALUE(LAHIKONTAKTSED!M23) &lt; 59999999)
            ),
            1,
            -2
        ),
        0
    ),
    ""
)</f>
        <v/>
      </c>
      <c r="N23" s="137" t="str">
        <f>IF(
    AND(LAHIKONTAKTSED!$AJ23,  LAHIKONTAKTSED!$I23 &lt;&gt; ""),
    IF(
        OR(
            EXACT(LAHIKONTAKTSED!$I23, "Lapsevanem"),
            EXACT(LAHIKONTAKTSED!$I23, "Eestkostja")
        ),
        IF(
            LAHIKONTAKTSED!N23 &lt;&gt; "",
            1,
            2
        ),
        0
    ),
    ""
)</f>
        <v/>
      </c>
      <c r="O23" s="136" t="str">
        <f>IF(
    LAHIKONTAKTSED!$AJ23,
    IF(LAHIKONTAKTSED!O23 &lt;&gt; "", 1, -1),
    ""
)</f>
        <v/>
      </c>
      <c r="P23" s="136" t="str">
        <f>IF(
    LAHIKONTAKTSED!$AJ23,
    IF(LAHIKONTAKTSED!P23 &lt;&gt; "", 1, -1),
    ""
)</f>
        <v/>
      </c>
      <c r="Q23" s="136" t="str">
        <f>IF(
    LAHIKONTAKTSED!$AJ23,
    IF(LAHIKONTAKTSED!Q23 &lt;&gt; "", 1, -1),
    ""
)</f>
        <v/>
      </c>
      <c r="R23" s="136" t="str">
        <f>IF(
    LAHIKONTAKTSED!$AJ23,
    IF(LAHIKONTAKTSED!R23 &lt;&gt; "", 1, 2),
    ""
)</f>
        <v/>
      </c>
      <c r="S23" s="158" t="str">
        <f ca="1">IF(LAHIKONTAKTSED!$AJ23,
    IF(AND(
        ISNUMBER(LAHIKONTAKTSED!S23),
        NOT(
            ISERROR(
                DATE(
                    YEAR(LAHIKONTAKTSED!S23),
                    MONTH(LAHIKONTAKTSED!S23),
                    DAY(LAHIKONTAKTSED!S23)
                )
            )
        ),
        IFERROR(LAHIKONTAKTSED!S23 &gt;= TODAY()-13, FALSE),
        IFERROR(LAHIKONTAKTSED!S23 &lt;= TODAY(), FALSE)
    ), 1, -2),
    ""
)</f>
        <v/>
      </c>
      <c r="T23" s="158" t="str">
        <f ca="1">IF(LAHIKONTAKTSED!$AJ23,
    IF(AND(
        ISNUMBER(LAHIKONTAKTSED!T23),
        NOT(
            ISERROR(
                DATE(
                    YEAR(LAHIKONTAKTSED!T23),
                    MONTH(LAHIKONTAKTSED!T23),
                    DAY(LAHIKONTAKTSED!T23)
                )
            )
        ),
        IFERROR(LAHIKONTAKTSED!T23 &gt;= TODAY()-13, FALSE),
        IFERROR(LAHIKONTAKTSED!T23 &lt;= TODAY()+1, FALSE)
    ), 1, -2),
    ""
)</f>
        <v/>
      </c>
      <c r="U23" s="159" t="str">
        <f ca="1">IF(LAHIKONTAKTSED!$AJ23,
    IF(AND(
        ISNUMBER(LAHIKONTAKTSED!U23),
        NOT(
            ISERROR(
                DATE(
                    YEAR(LAHIKONTAKTSED!U23),
                    MONTH(LAHIKONTAKTSED!U23),
                    DAY(LAHIKONTAKTSED!U23)
                )
            )
        ),
        IFERROR(LAHIKONTAKTSED!U23 &gt;= TODAY(), FALSE),
        IFERROR(LAHIKONTAKTSED!U23 &lt;= TODAY() + 11, FALSE)
    ), 1, -2),
    ""
)</f>
        <v/>
      </c>
      <c r="V23" s="136" t="str">
        <f>IF(
    LAHIKONTAKTSED!$AJ23,
    IF(LAHIKONTAKTSED!V23 &lt;&gt; "", 1, -1),
    ""
)</f>
        <v/>
      </c>
      <c r="W23" s="136" t="str">
        <f>IF(
    LAHIKONTAKTSED!$AJ23,
    IF(LAHIKONTAKTSED!W23 &lt;&gt; "", 1, -1),
    ""
)</f>
        <v/>
      </c>
      <c r="X23" s="159" t="str">
        <f ca="1">IF(
    AND(
        LAHIKONTAKTSED!$AJ23
    ),
    IF(
        LAHIKONTAKTSED!X23 &lt;&gt; "",
        IF(
            OR(
            AND(
                ISNUMBER(LAHIKONTAKTSED!X23),
                LAHIKONTAKTSED!X23 &gt; 30000000000,
                LAHIKONTAKTSED!X23 &lt; 63000000000,
                IFERROR(IF(
                    ISERROR(TEXT((CODE(MID("FEDCA@",LEFT(LAHIKONTAKTSED!X23,1),1))-50)*1000000+LEFT(LAHIKONTAKTSED!X23,7),"0000\.00\.00")+0),
                    FALSE,
                    IF(
                        IF(
                            MOD(SUMPRODUCT((MID(LAHIKONTAKTSED!X23,COLUMN($A$1:$J$1),1)+0),(MID("1234567891",COLUMN($A$1:$J$1),1)+0)),11)=10,
                            MOD(MOD(SUMPRODUCT((MID(LAHIKONTAKTSED!X23,COLUMN($A$1:$J$1),1)+0),(MID("3456789123",COLUMN($A$1:$J$1),1)+0)),11),10),
                            MOD(SUMPRODUCT((MID(LAHIKONTAKTSED!X23,COLUMN($A$1:$J$1),1)+0),(MID("1234567891",COLUMN($A$1:$J$1),1)+0)),11)
                        ) = MID(LAHIKONTAKTSED!X23,11,1)+0,
                        TRUE,
                        FALSE
                    )
                ), FALSE)
            ),
            AND(
                ISNUMBER(LAHIKONTAKTSED!X23),
                NOT(
                    ISERROR(
                        DATE(
                            YEAR(LAHIKONTAKTSED!X23),
                            MONTH(LAHIKONTAKTSED!X23),
                            DAY(LAHIKONTAKTSED!X23)
                        )
                    )
                ),
                IFERROR(LAHIKONTAKTSED!X23 &gt;= DATE(1910, 1, 1), FALSE),
                IFERROR(LAHIKONTAKTSED!X23 &lt;= TODAY(), FALSE)
            )
        ), 1, -2),
    -1),
    ""
)</f>
        <v/>
      </c>
    </row>
    <row r="24" spans="1:24" x14ac:dyDescent="0.35">
      <c r="A24" s="138" t="str">
        <f>LAHIKONTAKTSED!A24</f>
        <v/>
      </c>
      <c r="B24" s="154" t="str">
        <f ca="1">IF(LAHIKONTAKTSED!$AJ24,
    IF(AND(
        ISNUMBER(LAHIKONTAKTSED!B24),
        NOT(
            ISERROR(
                DATE(
                    YEAR(LAHIKONTAKTSED!B24),
                    MONTH(LAHIKONTAKTSED!B24),
                    DAY(LAHIKONTAKTSED!B24)
                )
            )
        ),
        IFERROR(LAHIKONTAKTSED!B24 &gt;= TODAY()-13, FALSE),
        IFERROR(LAHIKONTAKTSED!B24 &lt;= TODAY(), FALSE)
    ), 1, -2),
    ""
)</f>
        <v/>
      </c>
      <c r="C24" s="155" t="str">
        <f>IF(LAHIKONTAKTSED!$AJ24,
    IF(AND(
        LAHIKONTAKTSED!C24 &lt;&gt; ""
    ), 1, -2),
    ""
)</f>
        <v/>
      </c>
      <c r="D24" s="155" t="str">
        <f>IF(LAHIKONTAKTSED!$AJ24,
    IF(AND(
        LAHIKONTAKTSED!D24 &lt;&gt; ""
    ), 1, -2),
    ""
)</f>
        <v/>
      </c>
      <c r="E24" s="156" t="str">
        <f ca="1">IF(LAHIKONTAKTSED!$AJ24,
    IF(
        LAHIKONTAKTSED!E24 &lt;&gt; "",
        IF(
            OR(
            AND(
                ISNUMBER(LAHIKONTAKTSED!E24),
                LAHIKONTAKTSED!E24 &gt; 30000000000,
                LAHIKONTAKTSED!E24 &lt; 63000000000,
                IFERROR(IF(
                    ISERROR(TEXT((CODE(MID("FEDCA@",LEFT(LAHIKONTAKTSED!E24,1),1))-50)*1000000+LEFT(LAHIKONTAKTSED!E24,7),"0000\.00\.00")+0),
                    FALSE,
                    IF(
                        IF(
                            MOD(SUMPRODUCT((MID(LAHIKONTAKTSED!E24,COLUMN($A$1:$J$1),1)+0),(MID("1234567891",COLUMN($A$1:$J$1),1)+0)),11)=10,
                            MOD(MOD(SUMPRODUCT((MID(LAHIKONTAKTSED!E24,COLUMN($A$1:$J$1),1)+0),(MID("3456789123",COLUMN($A$1:$J$1),1)+0)),11),10),
                            MOD(SUMPRODUCT((MID(LAHIKONTAKTSED!E24,COLUMN($A$1:$J$1),1)+0),(MID("1234567891",COLUMN($A$1:$J$1),1)+0)),11)
                        ) = MID(LAHIKONTAKTSED!E24,11,1)+0,
                        TRUE,
                        FALSE
                    )
                ), FALSE)
            ),
            AND(
                ISNUMBER(LAHIKONTAKTSED!E24),
                NOT(
                    ISERROR(
                        DATE(
                            YEAR(LAHIKONTAKTSED!E24),
                            MONTH(LAHIKONTAKTSED!E24),
                            DAY(LAHIKONTAKTSED!E24)
                        )
                    )
                ),
                IFERROR(LAHIKONTAKTSED!E24 &gt;= DATE(1910, 1, 1), FALSE),
                IFERROR(LAHIKONTAKTSED!E24 &lt;= TODAY(), FALSE)
            )
        ), 1, -2),
    -1),
    ""
)</f>
        <v/>
      </c>
      <c r="F24" s="137" t="str">
        <f>IF(LAHIKONTAKTSED!$AJ24,
    IF(
        OR(
            LAHIKONTAKTSED!$I24 = "Lapsevanem",
            LAHIKONTAKTSED!$I24 = "Eestkostja"
        ),
        0,
        IF(
            OR(
                AND(_xlfn.NUMBERVALUE(LAHIKONTAKTSED!F24) &gt;  5000000, _xlfn.NUMBERVALUE(LAHIKONTAKTSED!F24) &lt;  5999999),
                AND(_xlfn.NUMBERVALUE(LAHIKONTAKTSED!F24) &gt; 50000000, _xlfn.NUMBERVALUE(LAHIKONTAKTSED!F24) &lt; 59999999)
            ),
            1,
            -2
        )
    ),
    ""
)</f>
        <v/>
      </c>
      <c r="G24" s="137" t="str">
        <f>IF(LAHIKONTAKTSED!$AJ24,
    IF(
        OR(
            LAHIKONTAKTSED!$I24 = "Lapsevanem",
            LAHIKONTAKTSED!$I24 = "Eestkostja"
        ),
        0,
        IF(
            LAHIKONTAKTSED!G24 &lt;&gt; "",
            1,
            2
        )
    ),
    ""
)</f>
        <v/>
      </c>
      <c r="H24" s="137" t="str">
        <f>IF(LAHIKONTAKTSED!$AJ24, IF(LAHIKONTAKTSED!H24 &lt;&gt; "", 1, 2), "")</f>
        <v/>
      </c>
      <c r="I24" s="157" t="str">
        <f>IF(LAHIKONTAKTSED!$AJ24,
    IF(OR(
        EXACT(LAHIKONTAKTSED!I24, "Lähikontaktne"),
        EXACT(LAHIKONTAKTSED!I24, "Lapsevanem"),
        EXACT(LAHIKONTAKTSED!I24, "Eestkostja")
    ), 1, -2),
    ""
)</f>
        <v/>
      </c>
      <c r="J24" s="137" t="str">
        <f>IF(
    AND(LAHIKONTAKTSED!$AJ24,  LAHIKONTAKTSED!$I24 &lt;&gt; ""),
    IF(
        OR(
            EXACT(LAHIKONTAKTSED!$I24, "Lapsevanem"),
            EXACT(LAHIKONTAKTSED!$I24, "Eestkostja")
        ),
        IF(
            LAHIKONTAKTSED!J24 &lt;&gt; "",
            1,
            -2
        ),
        0
    ),
    ""
)</f>
        <v/>
      </c>
      <c r="K24" s="137" t="str">
        <f>IF(
    AND(LAHIKONTAKTSED!$AJ24,  LAHIKONTAKTSED!$I24 &lt;&gt; ""),
    IF(
        OR(
            EXACT(LAHIKONTAKTSED!$I24, "Lapsevanem"),
            EXACT(LAHIKONTAKTSED!$I24, "Eestkostja")
        ),
        IF(
            LAHIKONTAKTSED!K24 &lt;&gt; "",
            1,
            -2
        ),
        0
    ),
    ""
)</f>
        <v/>
      </c>
      <c r="L24" s="137" t="str">
        <f ca="1">IF(
    AND(LAHIKONTAKTSED!$AJ24,  LAHIKONTAKTSED!$I24 &lt;&gt; ""),
    IF(
        OR(
            EXACT(LAHIKONTAKTSED!$I24, "Lapsevanem"),
            EXACT(LAHIKONTAKTSED!$I24, "Eestkostja")
        ),
        IF(
            LAHIKONTAKTSED!L24 &lt;&gt; "",
            IF(
                OR(
                    AND(
                        ISNUMBER(LAHIKONTAKTSED!L24),
                        LAHIKONTAKTSED!L24 &gt; 30000000000,
                        LAHIKONTAKTSED!L24 &lt; 63000000000,
                        IF(
                            ISERROR(TEXT((CODE(MID("FEDCA@",LEFT(LAHIKONTAKTSED!L24,1),1))-50)*1000000+LEFT(LAHIKONTAKTSED!L24,7),"0000\.00\.00")+0),
                            FALSE,
                            IF(
                                IF(
                                    MOD(SUMPRODUCT((MID(LAHIKONTAKTSED!L24,COLUMN($A$1:$J$1),1)+0),(MID("1234567891",COLUMN($A$1:$J$1),1)+0)),11)=10,
                                    MOD(MOD(SUMPRODUCT((MID(LAHIKONTAKTSED!L24,COLUMN($A$1:$J$1),1)+0),(MID("3456789123",COLUMN($A$1:$J$1),1)+0)),11),10),
                                    MOD(SUMPRODUCT((MID(LAHIKONTAKTSED!L24,COLUMN($A$1:$J$1),1)+0),(MID("1234567891",COLUMN($A$1:$J$1),1)+0)),11)
                                ) = MID(LAHIKONTAKTSED!L24,11,1)+0,
                                TRUE,
                                FALSE
                            )
                        )
                    ),
                    AND(
                        ISNUMBER(LAHIKONTAKTSED!L24),
                        NOT(
                            ISERROR(
                                DATE(
                                    YEAR(LAHIKONTAKTSED!L24),
                                    MONTH(LAHIKONTAKTSED!L24),
                                    DAY(LAHIKONTAKTSED!L24)
                                )
                            )
                        ),
                        IFERROR(LAHIKONTAKTSED!L24 &gt;= DATE(1910, 1, 1), FALSE),
                        IFERROR(LAHIKONTAKTSED!L24 &lt;= TODAY(), FALSE)
                    )
                ),
                1,
                -2),
            -1
        ),
        0
    ),
    ""
)</f>
        <v/>
      </c>
      <c r="M24" s="137" t="str">
        <f>IF(
    AND(LAHIKONTAKTSED!$AJ24,  LAHIKONTAKTSED!$I24 &lt;&gt; ""),
    IF(
        OR(
            EXACT(LAHIKONTAKTSED!$I24, "Lapsevanem"),
            EXACT(LAHIKONTAKTSED!$I24, "Eestkostja")
        ),
        IF(
            OR(
                AND(_xlfn.NUMBERVALUE(LAHIKONTAKTSED!M24) &gt;  5000000, _xlfn.NUMBERVALUE(LAHIKONTAKTSED!M24) &lt;  5999999),
                AND(_xlfn.NUMBERVALUE(LAHIKONTAKTSED!M24) &gt; 50000000, _xlfn.NUMBERVALUE(LAHIKONTAKTSED!M24) &lt; 59999999)
            ),
            1,
            -2
        ),
        0
    ),
    ""
)</f>
        <v/>
      </c>
      <c r="N24" s="137" t="str">
        <f>IF(
    AND(LAHIKONTAKTSED!$AJ24,  LAHIKONTAKTSED!$I24 &lt;&gt; ""),
    IF(
        OR(
            EXACT(LAHIKONTAKTSED!$I24, "Lapsevanem"),
            EXACT(LAHIKONTAKTSED!$I24, "Eestkostja")
        ),
        IF(
            LAHIKONTAKTSED!N24 &lt;&gt; "",
            1,
            2
        ),
        0
    ),
    ""
)</f>
        <v/>
      </c>
      <c r="O24" s="136" t="str">
        <f>IF(
    LAHIKONTAKTSED!$AJ24,
    IF(LAHIKONTAKTSED!O24 &lt;&gt; "", 1, -1),
    ""
)</f>
        <v/>
      </c>
      <c r="P24" s="136" t="str">
        <f>IF(
    LAHIKONTAKTSED!$AJ24,
    IF(LAHIKONTAKTSED!P24 &lt;&gt; "", 1, -1),
    ""
)</f>
        <v/>
      </c>
      <c r="Q24" s="136" t="str">
        <f>IF(
    LAHIKONTAKTSED!$AJ24,
    IF(LAHIKONTAKTSED!Q24 &lt;&gt; "", 1, -1),
    ""
)</f>
        <v/>
      </c>
      <c r="R24" s="136" t="str">
        <f>IF(
    LAHIKONTAKTSED!$AJ24,
    IF(LAHIKONTAKTSED!R24 &lt;&gt; "", 1, 2),
    ""
)</f>
        <v/>
      </c>
      <c r="S24" s="158" t="str">
        <f ca="1">IF(LAHIKONTAKTSED!$AJ24,
    IF(AND(
        ISNUMBER(LAHIKONTAKTSED!S24),
        NOT(
            ISERROR(
                DATE(
                    YEAR(LAHIKONTAKTSED!S24),
                    MONTH(LAHIKONTAKTSED!S24),
                    DAY(LAHIKONTAKTSED!S24)
                )
            )
        ),
        IFERROR(LAHIKONTAKTSED!S24 &gt;= TODAY()-13, FALSE),
        IFERROR(LAHIKONTAKTSED!S24 &lt;= TODAY(), FALSE)
    ), 1, -2),
    ""
)</f>
        <v/>
      </c>
      <c r="T24" s="158" t="str">
        <f ca="1">IF(LAHIKONTAKTSED!$AJ24,
    IF(AND(
        ISNUMBER(LAHIKONTAKTSED!T24),
        NOT(
            ISERROR(
                DATE(
                    YEAR(LAHIKONTAKTSED!T24),
                    MONTH(LAHIKONTAKTSED!T24),
                    DAY(LAHIKONTAKTSED!T24)
                )
            )
        ),
        IFERROR(LAHIKONTAKTSED!T24 &gt;= TODAY()-13, FALSE),
        IFERROR(LAHIKONTAKTSED!T24 &lt;= TODAY()+1, FALSE)
    ), 1, -2),
    ""
)</f>
        <v/>
      </c>
      <c r="U24" s="159" t="str">
        <f ca="1">IF(LAHIKONTAKTSED!$AJ24,
    IF(AND(
        ISNUMBER(LAHIKONTAKTSED!U24),
        NOT(
            ISERROR(
                DATE(
                    YEAR(LAHIKONTAKTSED!U24),
                    MONTH(LAHIKONTAKTSED!U24),
                    DAY(LAHIKONTAKTSED!U24)
                )
            )
        ),
        IFERROR(LAHIKONTAKTSED!U24 &gt;= TODAY(), FALSE),
        IFERROR(LAHIKONTAKTSED!U24 &lt;= TODAY() + 11, FALSE)
    ), 1, -2),
    ""
)</f>
        <v/>
      </c>
      <c r="V24" s="136" t="str">
        <f>IF(
    LAHIKONTAKTSED!$AJ24,
    IF(LAHIKONTAKTSED!V24 &lt;&gt; "", 1, -1),
    ""
)</f>
        <v/>
      </c>
      <c r="W24" s="136" t="str">
        <f>IF(
    LAHIKONTAKTSED!$AJ24,
    IF(LAHIKONTAKTSED!W24 &lt;&gt; "", 1, -1),
    ""
)</f>
        <v/>
      </c>
      <c r="X24" s="159" t="str">
        <f ca="1">IF(
    AND(
        LAHIKONTAKTSED!$AJ24
    ),
    IF(
        LAHIKONTAKTSED!X24 &lt;&gt; "",
        IF(
            OR(
            AND(
                ISNUMBER(LAHIKONTAKTSED!X24),
                LAHIKONTAKTSED!X24 &gt; 30000000000,
                LAHIKONTAKTSED!X24 &lt; 63000000000,
                IFERROR(IF(
                    ISERROR(TEXT((CODE(MID("FEDCA@",LEFT(LAHIKONTAKTSED!X24,1),1))-50)*1000000+LEFT(LAHIKONTAKTSED!X24,7),"0000\.00\.00")+0),
                    FALSE,
                    IF(
                        IF(
                            MOD(SUMPRODUCT((MID(LAHIKONTAKTSED!X24,COLUMN($A$1:$J$1),1)+0),(MID("1234567891",COLUMN($A$1:$J$1),1)+0)),11)=10,
                            MOD(MOD(SUMPRODUCT((MID(LAHIKONTAKTSED!X24,COLUMN($A$1:$J$1),1)+0),(MID("3456789123",COLUMN($A$1:$J$1),1)+0)),11),10),
                            MOD(SUMPRODUCT((MID(LAHIKONTAKTSED!X24,COLUMN($A$1:$J$1),1)+0),(MID("1234567891",COLUMN($A$1:$J$1),1)+0)),11)
                        ) = MID(LAHIKONTAKTSED!X24,11,1)+0,
                        TRUE,
                        FALSE
                    )
                ), FALSE)
            ),
            AND(
                ISNUMBER(LAHIKONTAKTSED!X24),
                NOT(
                    ISERROR(
                        DATE(
                            YEAR(LAHIKONTAKTSED!X24),
                            MONTH(LAHIKONTAKTSED!X24),
                            DAY(LAHIKONTAKTSED!X24)
                        )
                    )
                ),
                IFERROR(LAHIKONTAKTSED!X24 &gt;= DATE(1910, 1, 1), FALSE),
                IFERROR(LAHIKONTAKTSED!X24 &lt;= TODAY(), FALSE)
            )
        ), 1, -2),
    -1),
    ""
)</f>
        <v/>
      </c>
    </row>
    <row r="25" spans="1:24" x14ac:dyDescent="0.35">
      <c r="A25" s="138" t="str">
        <f>LAHIKONTAKTSED!A25</f>
        <v/>
      </c>
      <c r="B25" s="154" t="str">
        <f ca="1">IF(LAHIKONTAKTSED!$AJ25,
    IF(AND(
        ISNUMBER(LAHIKONTAKTSED!B25),
        NOT(
            ISERROR(
                DATE(
                    YEAR(LAHIKONTAKTSED!B25),
                    MONTH(LAHIKONTAKTSED!B25),
                    DAY(LAHIKONTAKTSED!B25)
                )
            )
        ),
        IFERROR(LAHIKONTAKTSED!B25 &gt;= TODAY()-13, FALSE),
        IFERROR(LAHIKONTAKTSED!B25 &lt;= TODAY(), FALSE)
    ), 1, -2),
    ""
)</f>
        <v/>
      </c>
      <c r="C25" s="155" t="str">
        <f>IF(LAHIKONTAKTSED!$AJ25,
    IF(AND(
        LAHIKONTAKTSED!C25 &lt;&gt; ""
    ), 1, -2),
    ""
)</f>
        <v/>
      </c>
      <c r="D25" s="155" t="str">
        <f>IF(LAHIKONTAKTSED!$AJ25,
    IF(AND(
        LAHIKONTAKTSED!D25 &lt;&gt; ""
    ), 1, -2),
    ""
)</f>
        <v/>
      </c>
      <c r="E25" s="156" t="str">
        <f ca="1">IF(LAHIKONTAKTSED!$AJ25,
    IF(
        LAHIKONTAKTSED!E25 &lt;&gt; "",
        IF(
            OR(
            AND(
                ISNUMBER(LAHIKONTAKTSED!E25),
                LAHIKONTAKTSED!E25 &gt; 30000000000,
                LAHIKONTAKTSED!E25 &lt; 63000000000,
                IFERROR(IF(
                    ISERROR(TEXT((CODE(MID("FEDCA@",LEFT(LAHIKONTAKTSED!E25,1),1))-50)*1000000+LEFT(LAHIKONTAKTSED!E25,7),"0000\.00\.00")+0),
                    FALSE,
                    IF(
                        IF(
                            MOD(SUMPRODUCT((MID(LAHIKONTAKTSED!E25,COLUMN($A$1:$J$1),1)+0),(MID("1234567891",COLUMN($A$1:$J$1),1)+0)),11)=10,
                            MOD(MOD(SUMPRODUCT((MID(LAHIKONTAKTSED!E25,COLUMN($A$1:$J$1),1)+0),(MID("3456789123",COLUMN($A$1:$J$1),1)+0)),11),10),
                            MOD(SUMPRODUCT((MID(LAHIKONTAKTSED!E25,COLUMN($A$1:$J$1),1)+0),(MID("1234567891",COLUMN($A$1:$J$1),1)+0)),11)
                        ) = MID(LAHIKONTAKTSED!E25,11,1)+0,
                        TRUE,
                        FALSE
                    )
                ), FALSE)
            ),
            AND(
                ISNUMBER(LAHIKONTAKTSED!E25),
                NOT(
                    ISERROR(
                        DATE(
                            YEAR(LAHIKONTAKTSED!E25),
                            MONTH(LAHIKONTAKTSED!E25),
                            DAY(LAHIKONTAKTSED!E25)
                        )
                    )
                ),
                IFERROR(LAHIKONTAKTSED!E25 &gt;= DATE(1910, 1, 1), FALSE),
                IFERROR(LAHIKONTAKTSED!E25 &lt;= TODAY(), FALSE)
            )
        ), 1, -2),
    -1),
    ""
)</f>
        <v/>
      </c>
      <c r="F25" s="137" t="str">
        <f>IF(LAHIKONTAKTSED!$AJ25,
    IF(
        OR(
            LAHIKONTAKTSED!$I25 = "Lapsevanem",
            LAHIKONTAKTSED!$I25 = "Eestkostja"
        ),
        0,
        IF(
            OR(
                AND(_xlfn.NUMBERVALUE(LAHIKONTAKTSED!F25) &gt;  5000000, _xlfn.NUMBERVALUE(LAHIKONTAKTSED!F25) &lt;  5999999),
                AND(_xlfn.NUMBERVALUE(LAHIKONTAKTSED!F25) &gt; 50000000, _xlfn.NUMBERVALUE(LAHIKONTAKTSED!F25) &lt; 59999999)
            ),
            1,
            -2
        )
    ),
    ""
)</f>
        <v/>
      </c>
      <c r="G25" s="137" t="str">
        <f>IF(LAHIKONTAKTSED!$AJ25,
    IF(
        OR(
            LAHIKONTAKTSED!$I25 = "Lapsevanem",
            LAHIKONTAKTSED!$I25 = "Eestkostja"
        ),
        0,
        IF(
            LAHIKONTAKTSED!G25 &lt;&gt; "",
            1,
            2
        )
    ),
    ""
)</f>
        <v/>
      </c>
      <c r="H25" s="137" t="str">
        <f>IF(LAHIKONTAKTSED!$AJ25, IF(LAHIKONTAKTSED!H25 &lt;&gt; "", 1, 2), "")</f>
        <v/>
      </c>
      <c r="I25" s="157" t="str">
        <f>IF(LAHIKONTAKTSED!$AJ25,
    IF(OR(
        EXACT(LAHIKONTAKTSED!I25, "Lähikontaktne"),
        EXACT(LAHIKONTAKTSED!I25, "Lapsevanem"),
        EXACT(LAHIKONTAKTSED!I25, "Eestkostja")
    ), 1, -2),
    ""
)</f>
        <v/>
      </c>
      <c r="J25" s="137" t="str">
        <f>IF(
    AND(LAHIKONTAKTSED!$AJ25,  LAHIKONTAKTSED!$I25 &lt;&gt; ""),
    IF(
        OR(
            EXACT(LAHIKONTAKTSED!$I25, "Lapsevanem"),
            EXACT(LAHIKONTAKTSED!$I25, "Eestkostja")
        ),
        IF(
            LAHIKONTAKTSED!J25 &lt;&gt; "",
            1,
            -2
        ),
        0
    ),
    ""
)</f>
        <v/>
      </c>
      <c r="K25" s="137" t="str">
        <f>IF(
    AND(LAHIKONTAKTSED!$AJ25,  LAHIKONTAKTSED!$I25 &lt;&gt; ""),
    IF(
        OR(
            EXACT(LAHIKONTAKTSED!$I25, "Lapsevanem"),
            EXACT(LAHIKONTAKTSED!$I25, "Eestkostja")
        ),
        IF(
            LAHIKONTAKTSED!K25 &lt;&gt; "",
            1,
            -2
        ),
        0
    ),
    ""
)</f>
        <v/>
      </c>
      <c r="L25" s="137" t="str">
        <f ca="1">IF(
    AND(LAHIKONTAKTSED!$AJ25,  LAHIKONTAKTSED!$I25 &lt;&gt; ""),
    IF(
        OR(
            EXACT(LAHIKONTAKTSED!$I25, "Lapsevanem"),
            EXACT(LAHIKONTAKTSED!$I25, "Eestkostja")
        ),
        IF(
            LAHIKONTAKTSED!L25 &lt;&gt; "",
            IF(
                OR(
                    AND(
                        ISNUMBER(LAHIKONTAKTSED!L25),
                        LAHIKONTAKTSED!L25 &gt; 30000000000,
                        LAHIKONTAKTSED!L25 &lt; 63000000000,
                        IF(
                            ISERROR(TEXT((CODE(MID("FEDCA@",LEFT(LAHIKONTAKTSED!L25,1),1))-50)*1000000+LEFT(LAHIKONTAKTSED!L25,7),"0000\.00\.00")+0),
                            FALSE,
                            IF(
                                IF(
                                    MOD(SUMPRODUCT((MID(LAHIKONTAKTSED!L25,COLUMN($A$1:$J$1),1)+0),(MID("1234567891",COLUMN($A$1:$J$1),1)+0)),11)=10,
                                    MOD(MOD(SUMPRODUCT((MID(LAHIKONTAKTSED!L25,COLUMN($A$1:$J$1),1)+0),(MID("3456789123",COLUMN($A$1:$J$1),1)+0)),11),10),
                                    MOD(SUMPRODUCT((MID(LAHIKONTAKTSED!L25,COLUMN($A$1:$J$1),1)+0),(MID("1234567891",COLUMN($A$1:$J$1),1)+0)),11)
                                ) = MID(LAHIKONTAKTSED!L25,11,1)+0,
                                TRUE,
                                FALSE
                            )
                        )
                    ),
                    AND(
                        ISNUMBER(LAHIKONTAKTSED!L25),
                        NOT(
                            ISERROR(
                                DATE(
                                    YEAR(LAHIKONTAKTSED!L25),
                                    MONTH(LAHIKONTAKTSED!L25),
                                    DAY(LAHIKONTAKTSED!L25)
                                )
                            )
                        ),
                        IFERROR(LAHIKONTAKTSED!L25 &gt;= DATE(1910, 1, 1), FALSE),
                        IFERROR(LAHIKONTAKTSED!L25 &lt;= TODAY(), FALSE)
                    )
                ),
                1,
                -2),
            -1
        ),
        0
    ),
    ""
)</f>
        <v/>
      </c>
      <c r="M25" s="137" t="str">
        <f>IF(
    AND(LAHIKONTAKTSED!$AJ25,  LAHIKONTAKTSED!$I25 &lt;&gt; ""),
    IF(
        OR(
            EXACT(LAHIKONTAKTSED!$I25, "Lapsevanem"),
            EXACT(LAHIKONTAKTSED!$I25, "Eestkostja")
        ),
        IF(
            OR(
                AND(_xlfn.NUMBERVALUE(LAHIKONTAKTSED!M25) &gt;  5000000, _xlfn.NUMBERVALUE(LAHIKONTAKTSED!M25) &lt;  5999999),
                AND(_xlfn.NUMBERVALUE(LAHIKONTAKTSED!M25) &gt; 50000000, _xlfn.NUMBERVALUE(LAHIKONTAKTSED!M25) &lt; 59999999)
            ),
            1,
            -2
        ),
        0
    ),
    ""
)</f>
        <v/>
      </c>
      <c r="N25" s="137" t="str">
        <f>IF(
    AND(LAHIKONTAKTSED!$AJ25,  LAHIKONTAKTSED!$I25 &lt;&gt; ""),
    IF(
        OR(
            EXACT(LAHIKONTAKTSED!$I25, "Lapsevanem"),
            EXACT(LAHIKONTAKTSED!$I25, "Eestkostja")
        ),
        IF(
            LAHIKONTAKTSED!N25 &lt;&gt; "",
            1,
            2
        ),
        0
    ),
    ""
)</f>
        <v/>
      </c>
      <c r="O25" s="136" t="str">
        <f>IF(
    LAHIKONTAKTSED!$AJ25,
    IF(LAHIKONTAKTSED!O25 &lt;&gt; "", 1, -1),
    ""
)</f>
        <v/>
      </c>
      <c r="P25" s="136" t="str">
        <f>IF(
    LAHIKONTAKTSED!$AJ25,
    IF(LAHIKONTAKTSED!P25 &lt;&gt; "", 1, -1),
    ""
)</f>
        <v/>
      </c>
      <c r="Q25" s="136" t="str">
        <f>IF(
    LAHIKONTAKTSED!$AJ25,
    IF(LAHIKONTAKTSED!Q25 &lt;&gt; "", 1, -1),
    ""
)</f>
        <v/>
      </c>
      <c r="R25" s="136" t="str">
        <f>IF(
    LAHIKONTAKTSED!$AJ25,
    IF(LAHIKONTAKTSED!R25 &lt;&gt; "", 1, 2),
    ""
)</f>
        <v/>
      </c>
      <c r="S25" s="158" t="str">
        <f ca="1">IF(LAHIKONTAKTSED!$AJ25,
    IF(AND(
        ISNUMBER(LAHIKONTAKTSED!S25),
        NOT(
            ISERROR(
                DATE(
                    YEAR(LAHIKONTAKTSED!S25),
                    MONTH(LAHIKONTAKTSED!S25),
                    DAY(LAHIKONTAKTSED!S25)
                )
            )
        ),
        IFERROR(LAHIKONTAKTSED!S25 &gt;= TODAY()-13, FALSE),
        IFERROR(LAHIKONTAKTSED!S25 &lt;= TODAY(), FALSE)
    ), 1, -2),
    ""
)</f>
        <v/>
      </c>
      <c r="T25" s="158" t="str">
        <f ca="1">IF(LAHIKONTAKTSED!$AJ25,
    IF(AND(
        ISNUMBER(LAHIKONTAKTSED!T25),
        NOT(
            ISERROR(
                DATE(
                    YEAR(LAHIKONTAKTSED!T25),
                    MONTH(LAHIKONTAKTSED!T25),
                    DAY(LAHIKONTAKTSED!T25)
                )
            )
        ),
        IFERROR(LAHIKONTAKTSED!T25 &gt;= TODAY()-13, FALSE),
        IFERROR(LAHIKONTAKTSED!T25 &lt;= TODAY()+1, FALSE)
    ), 1, -2),
    ""
)</f>
        <v/>
      </c>
      <c r="U25" s="159" t="str">
        <f ca="1">IF(LAHIKONTAKTSED!$AJ25,
    IF(AND(
        ISNUMBER(LAHIKONTAKTSED!U25),
        NOT(
            ISERROR(
                DATE(
                    YEAR(LAHIKONTAKTSED!U25),
                    MONTH(LAHIKONTAKTSED!U25),
                    DAY(LAHIKONTAKTSED!U25)
                )
            )
        ),
        IFERROR(LAHIKONTAKTSED!U25 &gt;= TODAY(), FALSE),
        IFERROR(LAHIKONTAKTSED!U25 &lt;= TODAY() + 11, FALSE)
    ), 1, -2),
    ""
)</f>
        <v/>
      </c>
      <c r="V25" s="136" t="str">
        <f>IF(
    LAHIKONTAKTSED!$AJ25,
    IF(LAHIKONTAKTSED!V25 &lt;&gt; "", 1, -1),
    ""
)</f>
        <v/>
      </c>
      <c r="W25" s="136" t="str">
        <f>IF(
    LAHIKONTAKTSED!$AJ25,
    IF(LAHIKONTAKTSED!W25 &lt;&gt; "", 1, -1),
    ""
)</f>
        <v/>
      </c>
      <c r="X25" s="159" t="str">
        <f ca="1">IF(
    AND(
        LAHIKONTAKTSED!$AJ25
    ),
    IF(
        LAHIKONTAKTSED!X25 &lt;&gt; "",
        IF(
            OR(
            AND(
                ISNUMBER(LAHIKONTAKTSED!X25),
                LAHIKONTAKTSED!X25 &gt; 30000000000,
                LAHIKONTAKTSED!X25 &lt; 63000000000,
                IFERROR(IF(
                    ISERROR(TEXT((CODE(MID("FEDCA@",LEFT(LAHIKONTAKTSED!X25,1),1))-50)*1000000+LEFT(LAHIKONTAKTSED!X25,7),"0000\.00\.00")+0),
                    FALSE,
                    IF(
                        IF(
                            MOD(SUMPRODUCT((MID(LAHIKONTAKTSED!X25,COLUMN($A$1:$J$1),1)+0),(MID("1234567891",COLUMN($A$1:$J$1),1)+0)),11)=10,
                            MOD(MOD(SUMPRODUCT((MID(LAHIKONTAKTSED!X25,COLUMN($A$1:$J$1),1)+0),(MID("3456789123",COLUMN($A$1:$J$1),1)+0)),11),10),
                            MOD(SUMPRODUCT((MID(LAHIKONTAKTSED!X25,COLUMN($A$1:$J$1),1)+0),(MID("1234567891",COLUMN($A$1:$J$1),1)+0)),11)
                        ) = MID(LAHIKONTAKTSED!X25,11,1)+0,
                        TRUE,
                        FALSE
                    )
                ), FALSE)
            ),
            AND(
                ISNUMBER(LAHIKONTAKTSED!X25),
                NOT(
                    ISERROR(
                        DATE(
                            YEAR(LAHIKONTAKTSED!X25),
                            MONTH(LAHIKONTAKTSED!X25),
                            DAY(LAHIKONTAKTSED!X25)
                        )
                    )
                ),
                IFERROR(LAHIKONTAKTSED!X25 &gt;= DATE(1910, 1, 1), FALSE),
                IFERROR(LAHIKONTAKTSED!X25 &lt;= TODAY(), FALSE)
            )
        ), 1, -2),
    -1),
    ""
)</f>
        <v/>
      </c>
    </row>
    <row r="26" spans="1:24" x14ac:dyDescent="0.35">
      <c r="A26" s="138" t="str">
        <f>LAHIKONTAKTSED!A26</f>
        <v/>
      </c>
      <c r="B26" s="154" t="str">
        <f ca="1">IF(LAHIKONTAKTSED!$AJ26,
    IF(AND(
        ISNUMBER(LAHIKONTAKTSED!B26),
        NOT(
            ISERROR(
                DATE(
                    YEAR(LAHIKONTAKTSED!B26),
                    MONTH(LAHIKONTAKTSED!B26),
                    DAY(LAHIKONTAKTSED!B26)
                )
            )
        ),
        IFERROR(LAHIKONTAKTSED!B26 &gt;= TODAY()-13, FALSE),
        IFERROR(LAHIKONTAKTSED!B26 &lt;= TODAY(), FALSE)
    ), 1, -2),
    ""
)</f>
        <v/>
      </c>
      <c r="C26" s="155" t="str">
        <f>IF(LAHIKONTAKTSED!$AJ26,
    IF(AND(
        LAHIKONTAKTSED!C26 &lt;&gt; ""
    ), 1, -2),
    ""
)</f>
        <v/>
      </c>
      <c r="D26" s="155" t="str">
        <f>IF(LAHIKONTAKTSED!$AJ26,
    IF(AND(
        LAHIKONTAKTSED!D26 &lt;&gt; ""
    ), 1, -2),
    ""
)</f>
        <v/>
      </c>
      <c r="E26" s="156" t="str">
        <f ca="1">IF(LAHIKONTAKTSED!$AJ26,
    IF(
        LAHIKONTAKTSED!E26 &lt;&gt; "",
        IF(
            OR(
            AND(
                ISNUMBER(LAHIKONTAKTSED!E26),
                LAHIKONTAKTSED!E26 &gt; 30000000000,
                LAHIKONTAKTSED!E26 &lt; 63000000000,
                IFERROR(IF(
                    ISERROR(TEXT((CODE(MID("FEDCA@",LEFT(LAHIKONTAKTSED!E26,1),1))-50)*1000000+LEFT(LAHIKONTAKTSED!E26,7),"0000\.00\.00")+0),
                    FALSE,
                    IF(
                        IF(
                            MOD(SUMPRODUCT((MID(LAHIKONTAKTSED!E26,COLUMN($A$1:$J$1),1)+0),(MID("1234567891",COLUMN($A$1:$J$1),1)+0)),11)=10,
                            MOD(MOD(SUMPRODUCT((MID(LAHIKONTAKTSED!E26,COLUMN($A$1:$J$1),1)+0),(MID("3456789123",COLUMN($A$1:$J$1),1)+0)),11),10),
                            MOD(SUMPRODUCT((MID(LAHIKONTAKTSED!E26,COLUMN($A$1:$J$1),1)+0),(MID("1234567891",COLUMN($A$1:$J$1),1)+0)),11)
                        ) = MID(LAHIKONTAKTSED!E26,11,1)+0,
                        TRUE,
                        FALSE
                    )
                ), FALSE)
            ),
            AND(
                ISNUMBER(LAHIKONTAKTSED!E26),
                NOT(
                    ISERROR(
                        DATE(
                            YEAR(LAHIKONTAKTSED!E26),
                            MONTH(LAHIKONTAKTSED!E26),
                            DAY(LAHIKONTAKTSED!E26)
                        )
                    )
                ),
                IFERROR(LAHIKONTAKTSED!E26 &gt;= DATE(1910, 1, 1), FALSE),
                IFERROR(LAHIKONTAKTSED!E26 &lt;= TODAY(), FALSE)
            )
        ), 1, -2),
    -1),
    ""
)</f>
        <v/>
      </c>
      <c r="F26" s="137" t="str">
        <f>IF(LAHIKONTAKTSED!$AJ26,
    IF(
        OR(
            LAHIKONTAKTSED!$I26 = "Lapsevanem",
            LAHIKONTAKTSED!$I26 = "Eestkostja"
        ),
        0,
        IF(
            OR(
                AND(_xlfn.NUMBERVALUE(LAHIKONTAKTSED!F26) &gt;  5000000, _xlfn.NUMBERVALUE(LAHIKONTAKTSED!F26) &lt;  5999999),
                AND(_xlfn.NUMBERVALUE(LAHIKONTAKTSED!F26) &gt; 50000000, _xlfn.NUMBERVALUE(LAHIKONTAKTSED!F26) &lt; 59999999)
            ),
            1,
            -2
        )
    ),
    ""
)</f>
        <v/>
      </c>
      <c r="G26" s="137" t="str">
        <f>IF(LAHIKONTAKTSED!$AJ26,
    IF(
        OR(
            LAHIKONTAKTSED!$I26 = "Lapsevanem",
            LAHIKONTAKTSED!$I26 = "Eestkostja"
        ),
        0,
        IF(
            LAHIKONTAKTSED!G26 &lt;&gt; "",
            1,
            2
        )
    ),
    ""
)</f>
        <v/>
      </c>
      <c r="H26" s="137" t="str">
        <f>IF(LAHIKONTAKTSED!$AJ26, IF(LAHIKONTAKTSED!H26 &lt;&gt; "", 1, 2), "")</f>
        <v/>
      </c>
      <c r="I26" s="157" t="str">
        <f>IF(LAHIKONTAKTSED!$AJ26,
    IF(OR(
        EXACT(LAHIKONTAKTSED!I26, "Lähikontaktne"),
        EXACT(LAHIKONTAKTSED!I26, "Lapsevanem"),
        EXACT(LAHIKONTAKTSED!I26, "Eestkostja")
    ), 1, -2),
    ""
)</f>
        <v/>
      </c>
      <c r="J26" s="137" t="str">
        <f>IF(
    AND(LAHIKONTAKTSED!$AJ26,  LAHIKONTAKTSED!$I26 &lt;&gt; ""),
    IF(
        OR(
            EXACT(LAHIKONTAKTSED!$I26, "Lapsevanem"),
            EXACT(LAHIKONTAKTSED!$I26, "Eestkostja")
        ),
        IF(
            LAHIKONTAKTSED!J26 &lt;&gt; "",
            1,
            -2
        ),
        0
    ),
    ""
)</f>
        <v/>
      </c>
      <c r="K26" s="137" t="str">
        <f>IF(
    AND(LAHIKONTAKTSED!$AJ26,  LAHIKONTAKTSED!$I26 &lt;&gt; ""),
    IF(
        OR(
            EXACT(LAHIKONTAKTSED!$I26, "Lapsevanem"),
            EXACT(LAHIKONTAKTSED!$I26, "Eestkostja")
        ),
        IF(
            LAHIKONTAKTSED!K26 &lt;&gt; "",
            1,
            -2
        ),
        0
    ),
    ""
)</f>
        <v/>
      </c>
      <c r="L26" s="137" t="str">
        <f ca="1">IF(
    AND(LAHIKONTAKTSED!$AJ26,  LAHIKONTAKTSED!$I26 &lt;&gt; ""),
    IF(
        OR(
            EXACT(LAHIKONTAKTSED!$I26, "Lapsevanem"),
            EXACT(LAHIKONTAKTSED!$I26, "Eestkostja")
        ),
        IF(
            LAHIKONTAKTSED!L26 &lt;&gt; "",
            IF(
                OR(
                    AND(
                        ISNUMBER(LAHIKONTAKTSED!L26),
                        LAHIKONTAKTSED!L26 &gt; 30000000000,
                        LAHIKONTAKTSED!L26 &lt; 63000000000,
                        IF(
                            ISERROR(TEXT((CODE(MID("FEDCA@",LEFT(LAHIKONTAKTSED!L26,1),1))-50)*1000000+LEFT(LAHIKONTAKTSED!L26,7),"0000\.00\.00")+0),
                            FALSE,
                            IF(
                                IF(
                                    MOD(SUMPRODUCT((MID(LAHIKONTAKTSED!L26,COLUMN($A$1:$J$1),1)+0),(MID("1234567891",COLUMN($A$1:$J$1),1)+0)),11)=10,
                                    MOD(MOD(SUMPRODUCT((MID(LAHIKONTAKTSED!L26,COLUMN($A$1:$J$1),1)+0),(MID("3456789123",COLUMN($A$1:$J$1),1)+0)),11),10),
                                    MOD(SUMPRODUCT((MID(LAHIKONTAKTSED!L26,COLUMN($A$1:$J$1),1)+0),(MID("1234567891",COLUMN($A$1:$J$1),1)+0)),11)
                                ) = MID(LAHIKONTAKTSED!L26,11,1)+0,
                                TRUE,
                                FALSE
                            )
                        )
                    ),
                    AND(
                        ISNUMBER(LAHIKONTAKTSED!L26),
                        NOT(
                            ISERROR(
                                DATE(
                                    YEAR(LAHIKONTAKTSED!L26),
                                    MONTH(LAHIKONTAKTSED!L26),
                                    DAY(LAHIKONTAKTSED!L26)
                                )
                            )
                        ),
                        IFERROR(LAHIKONTAKTSED!L26 &gt;= DATE(1910, 1, 1), FALSE),
                        IFERROR(LAHIKONTAKTSED!L26 &lt;= TODAY(), FALSE)
                    )
                ),
                1,
                -2),
            -1
        ),
        0
    ),
    ""
)</f>
        <v/>
      </c>
      <c r="M26" s="137" t="str">
        <f>IF(
    AND(LAHIKONTAKTSED!$AJ26,  LAHIKONTAKTSED!$I26 &lt;&gt; ""),
    IF(
        OR(
            EXACT(LAHIKONTAKTSED!$I26, "Lapsevanem"),
            EXACT(LAHIKONTAKTSED!$I26, "Eestkostja")
        ),
        IF(
            OR(
                AND(_xlfn.NUMBERVALUE(LAHIKONTAKTSED!M26) &gt;  5000000, _xlfn.NUMBERVALUE(LAHIKONTAKTSED!M26) &lt;  5999999),
                AND(_xlfn.NUMBERVALUE(LAHIKONTAKTSED!M26) &gt; 50000000, _xlfn.NUMBERVALUE(LAHIKONTAKTSED!M26) &lt; 59999999)
            ),
            1,
            -2
        ),
        0
    ),
    ""
)</f>
        <v/>
      </c>
      <c r="N26" s="137" t="str">
        <f>IF(
    AND(LAHIKONTAKTSED!$AJ26,  LAHIKONTAKTSED!$I26 &lt;&gt; ""),
    IF(
        OR(
            EXACT(LAHIKONTAKTSED!$I26, "Lapsevanem"),
            EXACT(LAHIKONTAKTSED!$I26, "Eestkostja")
        ),
        IF(
            LAHIKONTAKTSED!N26 &lt;&gt; "",
            1,
            2
        ),
        0
    ),
    ""
)</f>
        <v/>
      </c>
      <c r="O26" s="136" t="str">
        <f>IF(
    LAHIKONTAKTSED!$AJ26,
    IF(LAHIKONTAKTSED!O26 &lt;&gt; "", 1, -1),
    ""
)</f>
        <v/>
      </c>
      <c r="P26" s="136" t="str">
        <f>IF(
    LAHIKONTAKTSED!$AJ26,
    IF(LAHIKONTAKTSED!P26 &lt;&gt; "", 1, -1),
    ""
)</f>
        <v/>
      </c>
      <c r="Q26" s="136" t="str">
        <f>IF(
    LAHIKONTAKTSED!$AJ26,
    IF(LAHIKONTAKTSED!Q26 &lt;&gt; "", 1, -1),
    ""
)</f>
        <v/>
      </c>
      <c r="R26" s="136" t="str">
        <f>IF(
    LAHIKONTAKTSED!$AJ26,
    IF(LAHIKONTAKTSED!R26 &lt;&gt; "", 1, 2),
    ""
)</f>
        <v/>
      </c>
      <c r="S26" s="158" t="str">
        <f ca="1">IF(LAHIKONTAKTSED!$AJ26,
    IF(AND(
        ISNUMBER(LAHIKONTAKTSED!S26),
        NOT(
            ISERROR(
                DATE(
                    YEAR(LAHIKONTAKTSED!S26),
                    MONTH(LAHIKONTAKTSED!S26),
                    DAY(LAHIKONTAKTSED!S26)
                )
            )
        ),
        IFERROR(LAHIKONTAKTSED!S26 &gt;= TODAY()-13, FALSE),
        IFERROR(LAHIKONTAKTSED!S26 &lt;= TODAY(), FALSE)
    ), 1, -2),
    ""
)</f>
        <v/>
      </c>
      <c r="T26" s="158" t="str">
        <f ca="1">IF(LAHIKONTAKTSED!$AJ26,
    IF(AND(
        ISNUMBER(LAHIKONTAKTSED!T26),
        NOT(
            ISERROR(
                DATE(
                    YEAR(LAHIKONTAKTSED!T26),
                    MONTH(LAHIKONTAKTSED!T26),
                    DAY(LAHIKONTAKTSED!T26)
                )
            )
        ),
        IFERROR(LAHIKONTAKTSED!T26 &gt;= TODAY()-13, FALSE),
        IFERROR(LAHIKONTAKTSED!T26 &lt;= TODAY()+1, FALSE)
    ), 1, -2),
    ""
)</f>
        <v/>
      </c>
      <c r="U26" s="159" t="str">
        <f ca="1">IF(LAHIKONTAKTSED!$AJ26,
    IF(AND(
        ISNUMBER(LAHIKONTAKTSED!U26),
        NOT(
            ISERROR(
                DATE(
                    YEAR(LAHIKONTAKTSED!U26),
                    MONTH(LAHIKONTAKTSED!U26),
                    DAY(LAHIKONTAKTSED!U26)
                )
            )
        ),
        IFERROR(LAHIKONTAKTSED!U26 &gt;= TODAY(), FALSE),
        IFERROR(LAHIKONTAKTSED!U26 &lt;= TODAY() + 11, FALSE)
    ), 1, -2),
    ""
)</f>
        <v/>
      </c>
      <c r="V26" s="136" t="str">
        <f>IF(
    LAHIKONTAKTSED!$AJ26,
    IF(LAHIKONTAKTSED!V26 &lt;&gt; "", 1, -1),
    ""
)</f>
        <v/>
      </c>
      <c r="W26" s="136" t="str">
        <f>IF(
    LAHIKONTAKTSED!$AJ26,
    IF(LAHIKONTAKTSED!W26 &lt;&gt; "", 1, -1),
    ""
)</f>
        <v/>
      </c>
      <c r="X26" s="159" t="str">
        <f ca="1">IF(
    AND(
        LAHIKONTAKTSED!$AJ26
    ),
    IF(
        LAHIKONTAKTSED!X26 &lt;&gt; "",
        IF(
            OR(
            AND(
                ISNUMBER(LAHIKONTAKTSED!X26),
                LAHIKONTAKTSED!X26 &gt; 30000000000,
                LAHIKONTAKTSED!X26 &lt; 63000000000,
                IFERROR(IF(
                    ISERROR(TEXT((CODE(MID("FEDCA@",LEFT(LAHIKONTAKTSED!X26,1),1))-50)*1000000+LEFT(LAHIKONTAKTSED!X26,7),"0000\.00\.00")+0),
                    FALSE,
                    IF(
                        IF(
                            MOD(SUMPRODUCT((MID(LAHIKONTAKTSED!X26,COLUMN($A$1:$J$1),1)+0),(MID("1234567891",COLUMN($A$1:$J$1),1)+0)),11)=10,
                            MOD(MOD(SUMPRODUCT((MID(LAHIKONTAKTSED!X26,COLUMN($A$1:$J$1),1)+0),(MID("3456789123",COLUMN($A$1:$J$1),1)+0)),11),10),
                            MOD(SUMPRODUCT((MID(LAHIKONTAKTSED!X26,COLUMN($A$1:$J$1),1)+0),(MID("1234567891",COLUMN($A$1:$J$1),1)+0)),11)
                        ) = MID(LAHIKONTAKTSED!X26,11,1)+0,
                        TRUE,
                        FALSE
                    )
                ), FALSE)
            ),
            AND(
                ISNUMBER(LAHIKONTAKTSED!X26),
                NOT(
                    ISERROR(
                        DATE(
                            YEAR(LAHIKONTAKTSED!X26),
                            MONTH(LAHIKONTAKTSED!X26),
                            DAY(LAHIKONTAKTSED!X26)
                        )
                    )
                ),
                IFERROR(LAHIKONTAKTSED!X26 &gt;= DATE(1910, 1, 1), FALSE),
                IFERROR(LAHIKONTAKTSED!X26 &lt;= TODAY(), FALSE)
            )
        ), 1, -2),
    -1),
    ""
)</f>
        <v/>
      </c>
    </row>
    <row r="27" spans="1:24" x14ac:dyDescent="0.35">
      <c r="A27" s="138" t="str">
        <f>LAHIKONTAKTSED!A27</f>
        <v/>
      </c>
      <c r="B27" s="154" t="str">
        <f ca="1">IF(LAHIKONTAKTSED!$AJ27,
    IF(AND(
        ISNUMBER(LAHIKONTAKTSED!B27),
        NOT(
            ISERROR(
                DATE(
                    YEAR(LAHIKONTAKTSED!B27),
                    MONTH(LAHIKONTAKTSED!B27),
                    DAY(LAHIKONTAKTSED!B27)
                )
            )
        ),
        IFERROR(LAHIKONTAKTSED!B27 &gt;= TODAY()-13, FALSE),
        IFERROR(LAHIKONTAKTSED!B27 &lt;= TODAY(), FALSE)
    ), 1, -2),
    ""
)</f>
        <v/>
      </c>
      <c r="C27" s="155" t="str">
        <f>IF(LAHIKONTAKTSED!$AJ27,
    IF(AND(
        LAHIKONTAKTSED!C27 &lt;&gt; ""
    ), 1, -2),
    ""
)</f>
        <v/>
      </c>
      <c r="D27" s="155" t="str">
        <f>IF(LAHIKONTAKTSED!$AJ27,
    IF(AND(
        LAHIKONTAKTSED!D27 &lt;&gt; ""
    ), 1, -2),
    ""
)</f>
        <v/>
      </c>
      <c r="E27" s="156" t="str">
        <f ca="1">IF(LAHIKONTAKTSED!$AJ27,
    IF(
        LAHIKONTAKTSED!E27 &lt;&gt; "",
        IF(
            OR(
            AND(
                ISNUMBER(LAHIKONTAKTSED!E27),
                LAHIKONTAKTSED!E27 &gt; 30000000000,
                LAHIKONTAKTSED!E27 &lt; 63000000000,
                IFERROR(IF(
                    ISERROR(TEXT((CODE(MID("FEDCA@",LEFT(LAHIKONTAKTSED!E27,1),1))-50)*1000000+LEFT(LAHIKONTAKTSED!E27,7),"0000\.00\.00")+0),
                    FALSE,
                    IF(
                        IF(
                            MOD(SUMPRODUCT((MID(LAHIKONTAKTSED!E27,COLUMN($A$1:$J$1),1)+0),(MID("1234567891",COLUMN($A$1:$J$1),1)+0)),11)=10,
                            MOD(MOD(SUMPRODUCT((MID(LAHIKONTAKTSED!E27,COLUMN($A$1:$J$1),1)+0),(MID("3456789123",COLUMN($A$1:$J$1),1)+0)),11),10),
                            MOD(SUMPRODUCT((MID(LAHIKONTAKTSED!E27,COLUMN($A$1:$J$1),1)+0),(MID("1234567891",COLUMN($A$1:$J$1),1)+0)),11)
                        ) = MID(LAHIKONTAKTSED!E27,11,1)+0,
                        TRUE,
                        FALSE
                    )
                ), FALSE)
            ),
            AND(
                ISNUMBER(LAHIKONTAKTSED!E27),
                NOT(
                    ISERROR(
                        DATE(
                            YEAR(LAHIKONTAKTSED!E27),
                            MONTH(LAHIKONTAKTSED!E27),
                            DAY(LAHIKONTAKTSED!E27)
                        )
                    )
                ),
                IFERROR(LAHIKONTAKTSED!E27 &gt;= DATE(1910, 1, 1), FALSE),
                IFERROR(LAHIKONTAKTSED!E27 &lt;= TODAY(), FALSE)
            )
        ), 1, -2),
    -1),
    ""
)</f>
        <v/>
      </c>
      <c r="F27" s="137" t="str">
        <f>IF(LAHIKONTAKTSED!$AJ27,
    IF(
        OR(
            LAHIKONTAKTSED!$I27 = "Lapsevanem",
            LAHIKONTAKTSED!$I27 = "Eestkostja"
        ),
        0,
        IF(
            OR(
                AND(_xlfn.NUMBERVALUE(LAHIKONTAKTSED!F27) &gt;  5000000, _xlfn.NUMBERVALUE(LAHIKONTAKTSED!F27) &lt;  5999999),
                AND(_xlfn.NUMBERVALUE(LAHIKONTAKTSED!F27) &gt; 50000000, _xlfn.NUMBERVALUE(LAHIKONTAKTSED!F27) &lt; 59999999)
            ),
            1,
            -2
        )
    ),
    ""
)</f>
        <v/>
      </c>
      <c r="G27" s="137" t="str">
        <f>IF(LAHIKONTAKTSED!$AJ27,
    IF(
        OR(
            LAHIKONTAKTSED!$I27 = "Lapsevanem",
            LAHIKONTAKTSED!$I27 = "Eestkostja"
        ),
        0,
        IF(
            LAHIKONTAKTSED!G27 &lt;&gt; "",
            1,
            2
        )
    ),
    ""
)</f>
        <v/>
      </c>
      <c r="H27" s="137" t="str">
        <f>IF(LAHIKONTAKTSED!$AJ27, IF(LAHIKONTAKTSED!H27 &lt;&gt; "", 1, 2), "")</f>
        <v/>
      </c>
      <c r="I27" s="157" t="str">
        <f>IF(LAHIKONTAKTSED!$AJ27,
    IF(OR(
        EXACT(LAHIKONTAKTSED!I27, "Lähikontaktne"),
        EXACT(LAHIKONTAKTSED!I27, "Lapsevanem"),
        EXACT(LAHIKONTAKTSED!I27, "Eestkostja")
    ), 1, -2),
    ""
)</f>
        <v/>
      </c>
      <c r="J27" s="137" t="str">
        <f>IF(
    AND(LAHIKONTAKTSED!$AJ27,  LAHIKONTAKTSED!$I27 &lt;&gt; ""),
    IF(
        OR(
            EXACT(LAHIKONTAKTSED!$I27, "Lapsevanem"),
            EXACT(LAHIKONTAKTSED!$I27, "Eestkostja")
        ),
        IF(
            LAHIKONTAKTSED!J27 &lt;&gt; "",
            1,
            -2
        ),
        0
    ),
    ""
)</f>
        <v/>
      </c>
      <c r="K27" s="137" t="str">
        <f>IF(
    AND(LAHIKONTAKTSED!$AJ27,  LAHIKONTAKTSED!$I27 &lt;&gt; ""),
    IF(
        OR(
            EXACT(LAHIKONTAKTSED!$I27, "Lapsevanem"),
            EXACT(LAHIKONTAKTSED!$I27, "Eestkostja")
        ),
        IF(
            LAHIKONTAKTSED!K27 &lt;&gt; "",
            1,
            -2
        ),
        0
    ),
    ""
)</f>
        <v/>
      </c>
      <c r="L27" s="137" t="str">
        <f ca="1">IF(
    AND(LAHIKONTAKTSED!$AJ27,  LAHIKONTAKTSED!$I27 &lt;&gt; ""),
    IF(
        OR(
            EXACT(LAHIKONTAKTSED!$I27, "Lapsevanem"),
            EXACT(LAHIKONTAKTSED!$I27, "Eestkostja")
        ),
        IF(
            LAHIKONTAKTSED!L27 &lt;&gt; "",
            IF(
                OR(
                    AND(
                        ISNUMBER(LAHIKONTAKTSED!L27),
                        LAHIKONTAKTSED!L27 &gt; 30000000000,
                        LAHIKONTAKTSED!L27 &lt; 63000000000,
                        IF(
                            ISERROR(TEXT((CODE(MID("FEDCA@",LEFT(LAHIKONTAKTSED!L27,1),1))-50)*1000000+LEFT(LAHIKONTAKTSED!L27,7),"0000\.00\.00")+0),
                            FALSE,
                            IF(
                                IF(
                                    MOD(SUMPRODUCT((MID(LAHIKONTAKTSED!L27,COLUMN($A$1:$J$1),1)+0),(MID("1234567891",COLUMN($A$1:$J$1),1)+0)),11)=10,
                                    MOD(MOD(SUMPRODUCT((MID(LAHIKONTAKTSED!L27,COLUMN($A$1:$J$1),1)+0),(MID("3456789123",COLUMN($A$1:$J$1),1)+0)),11),10),
                                    MOD(SUMPRODUCT((MID(LAHIKONTAKTSED!L27,COLUMN($A$1:$J$1),1)+0),(MID("1234567891",COLUMN($A$1:$J$1),1)+0)),11)
                                ) = MID(LAHIKONTAKTSED!L27,11,1)+0,
                                TRUE,
                                FALSE
                            )
                        )
                    ),
                    AND(
                        ISNUMBER(LAHIKONTAKTSED!L27),
                        NOT(
                            ISERROR(
                                DATE(
                                    YEAR(LAHIKONTAKTSED!L27),
                                    MONTH(LAHIKONTAKTSED!L27),
                                    DAY(LAHIKONTAKTSED!L27)
                                )
                            )
                        ),
                        IFERROR(LAHIKONTAKTSED!L27 &gt;= DATE(1910, 1, 1), FALSE),
                        IFERROR(LAHIKONTAKTSED!L27 &lt;= TODAY(), FALSE)
                    )
                ),
                1,
                -2),
            -1
        ),
        0
    ),
    ""
)</f>
        <v/>
      </c>
      <c r="M27" s="137" t="str">
        <f>IF(
    AND(LAHIKONTAKTSED!$AJ27,  LAHIKONTAKTSED!$I27 &lt;&gt; ""),
    IF(
        OR(
            EXACT(LAHIKONTAKTSED!$I27, "Lapsevanem"),
            EXACT(LAHIKONTAKTSED!$I27, "Eestkostja")
        ),
        IF(
            OR(
                AND(_xlfn.NUMBERVALUE(LAHIKONTAKTSED!M27) &gt;  5000000, _xlfn.NUMBERVALUE(LAHIKONTAKTSED!M27) &lt;  5999999),
                AND(_xlfn.NUMBERVALUE(LAHIKONTAKTSED!M27) &gt; 50000000, _xlfn.NUMBERVALUE(LAHIKONTAKTSED!M27) &lt; 59999999)
            ),
            1,
            -2
        ),
        0
    ),
    ""
)</f>
        <v/>
      </c>
      <c r="N27" s="137" t="str">
        <f>IF(
    AND(LAHIKONTAKTSED!$AJ27,  LAHIKONTAKTSED!$I27 &lt;&gt; ""),
    IF(
        OR(
            EXACT(LAHIKONTAKTSED!$I27, "Lapsevanem"),
            EXACT(LAHIKONTAKTSED!$I27, "Eestkostja")
        ),
        IF(
            LAHIKONTAKTSED!N27 &lt;&gt; "",
            1,
            2
        ),
        0
    ),
    ""
)</f>
        <v/>
      </c>
      <c r="O27" s="136" t="str">
        <f>IF(
    LAHIKONTAKTSED!$AJ27,
    IF(LAHIKONTAKTSED!O27 &lt;&gt; "", 1, -1),
    ""
)</f>
        <v/>
      </c>
      <c r="P27" s="136" t="str">
        <f>IF(
    LAHIKONTAKTSED!$AJ27,
    IF(LAHIKONTAKTSED!P27 &lt;&gt; "", 1, -1),
    ""
)</f>
        <v/>
      </c>
      <c r="Q27" s="136" t="str">
        <f>IF(
    LAHIKONTAKTSED!$AJ27,
    IF(LAHIKONTAKTSED!Q27 &lt;&gt; "", 1, -1),
    ""
)</f>
        <v/>
      </c>
      <c r="R27" s="136" t="str">
        <f>IF(
    LAHIKONTAKTSED!$AJ27,
    IF(LAHIKONTAKTSED!R27 &lt;&gt; "", 1, 2),
    ""
)</f>
        <v/>
      </c>
      <c r="S27" s="158" t="str">
        <f ca="1">IF(LAHIKONTAKTSED!$AJ27,
    IF(AND(
        ISNUMBER(LAHIKONTAKTSED!S27),
        NOT(
            ISERROR(
                DATE(
                    YEAR(LAHIKONTAKTSED!S27),
                    MONTH(LAHIKONTAKTSED!S27),
                    DAY(LAHIKONTAKTSED!S27)
                )
            )
        ),
        IFERROR(LAHIKONTAKTSED!S27 &gt;= TODAY()-13, FALSE),
        IFERROR(LAHIKONTAKTSED!S27 &lt;= TODAY(), FALSE)
    ), 1, -2),
    ""
)</f>
        <v/>
      </c>
      <c r="T27" s="158" t="str">
        <f ca="1">IF(LAHIKONTAKTSED!$AJ27,
    IF(AND(
        ISNUMBER(LAHIKONTAKTSED!T27),
        NOT(
            ISERROR(
                DATE(
                    YEAR(LAHIKONTAKTSED!T27),
                    MONTH(LAHIKONTAKTSED!T27),
                    DAY(LAHIKONTAKTSED!T27)
                )
            )
        ),
        IFERROR(LAHIKONTAKTSED!T27 &gt;= TODAY()-13, FALSE),
        IFERROR(LAHIKONTAKTSED!T27 &lt;= TODAY()+1, FALSE)
    ), 1, -2),
    ""
)</f>
        <v/>
      </c>
      <c r="U27" s="159" t="str">
        <f ca="1">IF(LAHIKONTAKTSED!$AJ27,
    IF(AND(
        ISNUMBER(LAHIKONTAKTSED!U27),
        NOT(
            ISERROR(
                DATE(
                    YEAR(LAHIKONTAKTSED!U27),
                    MONTH(LAHIKONTAKTSED!U27),
                    DAY(LAHIKONTAKTSED!U27)
                )
            )
        ),
        IFERROR(LAHIKONTAKTSED!U27 &gt;= TODAY(), FALSE),
        IFERROR(LAHIKONTAKTSED!U27 &lt;= TODAY() + 11, FALSE)
    ), 1, -2),
    ""
)</f>
        <v/>
      </c>
      <c r="V27" s="136" t="str">
        <f>IF(
    LAHIKONTAKTSED!$AJ27,
    IF(LAHIKONTAKTSED!V27 &lt;&gt; "", 1, -1),
    ""
)</f>
        <v/>
      </c>
      <c r="W27" s="136" t="str">
        <f>IF(
    LAHIKONTAKTSED!$AJ27,
    IF(LAHIKONTAKTSED!W27 &lt;&gt; "", 1, -1),
    ""
)</f>
        <v/>
      </c>
      <c r="X27" s="159" t="str">
        <f ca="1">IF(
    AND(
        LAHIKONTAKTSED!$AJ27
    ),
    IF(
        LAHIKONTAKTSED!X27 &lt;&gt; "",
        IF(
            OR(
            AND(
                ISNUMBER(LAHIKONTAKTSED!X27),
                LAHIKONTAKTSED!X27 &gt; 30000000000,
                LAHIKONTAKTSED!X27 &lt; 63000000000,
                IFERROR(IF(
                    ISERROR(TEXT((CODE(MID("FEDCA@",LEFT(LAHIKONTAKTSED!X27,1),1))-50)*1000000+LEFT(LAHIKONTAKTSED!X27,7),"0000\.00\.00")+0),
                    FALSE,
                    IF(
                        IF(
                            MOD(SUMPRODUCT((MID(LAHIKONTAKTSED!X27,COLUMN($A$1:$J$1),1)+0),(MID("1234567891",COLUMN($A$1:$J$1),1)+0)),11)=10,
                            MOD(MOD(SUMPRODUCT((MID(LAHIKONTAKTSED!X27,COLUMN($A$1:$J$1),1)+0),(MID("3456789123",COLUMN($A$1:$J$1),1)+0)),11),10),
                            MOD(SUMPRODUCT((MID(LAHIKONTAKTSED!X27,COLUMN($A$1:$J$1),1)+0),(MID("1234567891",COLUMN($A$1:$J$1),1)+0)),11)
                        ) = MID(LAHIKONTAKTSED!X27,11,1)+0,
                        TRUE,
                        FALSE
                    )
                ), FALSE)
            ),
            AND(
                ISNUMBER(LAHIKONTAKTSED!X27),
                NOT(
                    ISERROR(
                        DATE(
                            YEAR(LAHIKONTAKTSED!X27),
                            MONTH(LAHIKONTAKTSED!X27),
                            DAY(LAHIKONTAKTSED!X27)
                        )
                    )
                ),
                IFERROR(LAHIKONTAKTSED!X27 &gt;= DATE(1910, 1, 1), FALSE),
                IFERROR(LAHIKONTAKTSED!X27 &lt;= TODAY(), FALSE)
            )
        ), 1, -2),
    -1),
    ""
)</f>
        <v/>
      </c>
    </row>
    <row r="28" spans="1:24" x14ac:dyDescent="0.35">
      <c r="A28" s="138" t="str">
        <f>LAHIKONTAKTSED!A28</f>
        <v/>
      </c>
      <c r="B28" s="154" t="str">
        <f ca="1">IF(LAHIKONTAKTSED!$AJ28,
    IF(AND(
        ISNUMBER(LAHIKONTAKTSED!B28),
        NOT(
            ISERROR(
                DATE(
                    YEAR(LAHIKONTAKTSED!B28),
                    MONTH(LAHIKONTAKTSED!B28),
                    DAY(LAHIKONTAKTSED!B28)
                )
            )
        ),
        IFERROR(LAHIKONTAKTSED!B28 &gt;= TODAY()-13, FALSE),
        IFERROR(LAHIKONTAKTSED!B28 &lt;= TODAY(), FALSE)
    ), 1, -2),
    ""
)</f>
        <v/>
      </c>
      <c r="C28" s="155" t="str">
        <f>IF(LAHIKONTAKTSED!$AJ28,
    IF(AND(
        LAHIKONTAKTSED!C28 &lt;&gt; ""
    ), 1, -2),
    ""
)</f>
        <v/>
      </c>
      <c r="D28" s="155" t="str">
        <f>IF(LAHIKONTAKTSED!$AJ28,
    IF(AND(
        LAHIKONTAKTSED!D28 &lt;&gt; ""
    ), 1, -2),
    ""
)</f>
        <v/>
      </c>
      <c r="E28" s="156" t="str">
        <f ca="1">IF(LAHIKONTAKTSED!$AJ28,
    IF(
        LAHIKONTAKTSED!E28 &lt;&gt; "",
        IF(
            OR(
            AND(
                ISNUMBER(LAHIKONTAKTSED!E28),
                LAHIKONTAKTSED!E28 &gt; 30000000000,
                LAHIKONTAKTSED!E28 &lt; 63000000000,
                IFERROR(IF(
                    ISERROR(TEXT((CODE(MID("FEDCA@",LEFT(LAHIKONTAKTSED!E28,1),1))-50)*1000000+LEFT(LAHIKONTAKTSED!E28,7),"0000\.00\.00")+0),
                    FALSE,
                    IF(
                        IF(
                            MOD(SUMPRODUCT((MID(LAHIKONTAKTSED!E28,COLUMN($A$1:$J$1),1)+0),(MID("1234567891",COLUMN($A$1:$J$1),1)+0)),11)=10,
                            MOD(MOD(SUMPRODUCT((MID(LAHIKONTAKTSED!E28,COLUMN($A$1:$J$1),1)+0),(MID("3456789123",COLUMN($A$1:$J$1),1)+0)),11),10),
                            MOD(SUMPRODUCT((MID(LAHIKONTAKTSED!E28,COLUMN($A$1:$J$1),1)+0),(MID("1234567891",COLUMN($A$1:$J$1),1)+0)),11)
                        ) = MID(LAHIKONTAKTSED!E28,11,1)+0,
                        TRUE,
                        FALSE
                    )
                ), FALSE)
            ),
            AND(
                ISNUMBER(LAHIKONTAKTSED!E28),
                NOT(
                    ISERROR(
                        DATE(
                            YEAR(LAHIKONTAKTSED!E28),
                            MONTH(LAHIKONTAKTSED!E28),
                            DAY(LAHIKONTAKTSED!E28)
                        )
                    )
                ),
                IFERROR(LAHIKONTAKTSED!E28 &gt;= DATE(1910, 1, 1), FALSE),
                IFERROR(LAHIKONTAKTSED!E28 &lt;= TODAY(), FALSE)
            )
        ), 1, -2),
    -1),
    ""
)</f>
        <v/>
      </c>
      <c r="F28" s="137" t="str">
        <f>IF(LAHIKONTAKTSED!$AJ28,
    IF(
        OR(
            LAHIKONTAKTSED!$I28 = "Lapsevanem",
            LAHIKONTAKTSED!$I28 = "Eestkostja"
        ),
        0,
        IF(
            OR(
                AND(_xlfn.NUMBERVALUE(LAHIKONTAKTSED!F28) &gt;  5000000, _xlfn.NUMBERVALUE(LAHIKONTAKTSED!F28) &lt;  5999999),
                AND(_xlfn.NUMBERVALUE(LAHIKONTAKTSED!F28) &gt; 50000000, _xlfn.NUMBERVALUE(LAHIKONTAKTSED!F28) &lt; 59999999)
            ),
            1,
            -2
        )
    ),
    ""
)</f>
        <v/>
      </c>
      <c r="G28" s="137" t="str">
        <f>IF(LAHIKONTAKTSED!$AJ28,
    IF(
        OR(
            LAHIKONTAKTSED!$I28 = "Lapsevanem",
            LAHIKONTAKTSED!$I28 = "Eestkostja"
        ),
        0,
        IF(
            LAHIKONTAKTSED!G28 &lt;&gt; "",
            1,
            2
        )
    ),
    ""
)</f>
        <v/>
      </c>
      <c r="H28" s="137" t="str">
        <f>IF(LAHIKONTAKTSED!$AJ28, IF(LAHIKONTAKTSED!H28 &lt;&gt; "", 1, 2), "")</f>
        <v/>
      </c>
      <c r="I28" s="157" t="str">
        <f>IF(LAHIKONTAKTSED!$AJ28,
    IF(OR(
        EXACT(LAHIKONTAKTSED!I28, "Lähikontaktne"),
        EXACT(LAHIKONTAKTSED!I28, "Lapsevanem"),
        EXACT(LAHIKONTAKTSED!I28, "Eestkostja")
    ), 1, -2),
    ""
)</f>
        <v/>
      </c>
      <c r="J28" s="137" t="str">
        <f>IF(
    AND(LAHIKONTAKTSED!$AJ28,  LAHIKONTAKTSED!$I28 &lt;&gt; ""),
    IF(
        OR(
            EXACT(LAHIKONTAKTSED!$I28, "Lapsevanem"),
            EXACT(LAHIKONTAKTSED!$I28, "Eestkostja")
        ),
        IF(
            LAHIKONTAKTSED!J28 &lt;&gt; "",
            1,
            -2
        ),
        0
    ),
    ""
)</f>
        <v/>
      </c>
      <c r="K28" s="137" t="str">
        <f>IF(
    AND(LAHIKONTAKTSED!$AJ28,  LAHIKONTAKTSED!$I28 &lt;&gt; ""),
    IF(
        OR(
            EXACT(LAHIKONTAKTSED!$I28, "Lapsevanem"),
            EXACT(LAHIKONTAKTSED!$I28, "Eestkostja")
        ),
        IF(
            LAHIKONTAKTSED!K28 &lt;&gt; "",
            1,
            -2
        ),
        0
    ),
    ""
)</f>
        <v/>
      </c>
      <c r="L28" s="137" t="str">
        <f ca="1">IF(
    AND(LAHIKONTAKTSED!$AJ28,  LAHIKONTAKTSED!$I28 &lt;&gt; ""),
    IF(
        OR(
            EXACT(LAHIKONTAKTSED!$I28, "Lapsevanem"),
            EXACT(LAHIKONTAKTSED!$I28, "Eestkostja")
        ),
        IF(
            LAHIKONTAKTSED!L28 &lt;&gt; "",
            IF(
                OR(
                    AND(
                        ISNUMBER(LAHIKONTAKTSED!L28),
                        LAHIKONTAKTSED!L28 &gt; 30000000000,
                        LAHIKONTAKTSED!L28 &lt; 63000000000,
                        IF(
                            ISERROR(TEXT((CODE(MID("FEDCA@",LEFT(LAHIKONTAKTSED!L28,1),1))-50)*1000000+LEFT(LAHIKONTAKTSED!L28,7),"0000\.00\.00")+0),
                            FALSE,
                            IF(
                                IF(
                                    MOD(SUMPRODUCT((MID(LAHIKONTAKTSED!L28,COLUMN($A$1:$J$1),1)+0),(MID("1234567891",COLUMN($A$1:$J$1),1)+0)),11)=10,
                                    MOD(MOD(SUMPRODUCT((MID(LAHIKONTAKTSED!L28,COLUMN($A$1:$J$1),1)+0),(MID("3456789123",COLUMN($A$1:$J$1),1)+0)),11),10),
                                    MOD(SUMPRODUCT((MID(LAHIKONTAKTSED!L28,COLUMN($A$1:$J$1),1)+0),(MID("1234567891",COLUMN($A$1:$J$1),1)+0)),11)
                                ) = MID(LAHIKONTAKTSED!L28,11,1)+0,
                                TRUE,
                                FALSE
                            )
                        )
                    ),
                    AND(
                        ISNUMBER(LAHIKONTAKTSED!L28),
                        NOT(
                            ISERROR(
                                DATE(
                                    YEAR(LAHIKONTAKTSED!L28),
                                    MONTH(LAHIKONTAKTSED!L28),
                                    DAY(LAHIKONTAKTSED!L28)
                                )
                            )
                        ),
                        IFERROR(LAHIKONTAKTSED!L28 &gt;= DATE(1910, 1, 1), FALSE),
                        IFERROR(LAHIKONTAKTSED!L28 &lt;= TODAY(), FALSE)
                    )
                ),
                1,
                -2),
            -1
        ),
        0
    ),
    ""
)</f>
        <v/>
      </c>
      <c r="M28" s="137" t="str">
        <f>IF(
    AND(LAHIKONTAKTSED!$AJ28,  LAHIKONTAKTSED!$I28 &lt;&gt; ""),
    IF(
        OR(
            EXACT(LAHIKONTAKTSED!$I28, "Lapsevanem"),
            EXACT(LAHIKONTAKTSED!$I28, "Eestkostja")
        ),
        IF(
            OR(
                AND(_xlfn.NUMBERVALUE(LAHIKONTAKTSED!M28) &gt;  5000000, _xlfn.NUMBERVALUE(LAHIKONTAKTSED!M28) &lt;  5999999),
                AND(_xlfn.NUMBERVALUE(LAHIKONTAKTSED!M28) &gt; 50000000, _xlfn.NUMBERVALUE(LAHIKONTAKTSED!M28) &lt; 59999999)
            ),
            1,
            -2
        ),
        0
    ),
    ""
)</f>
        <v/>
      </c>
      <c r="N28" s="137" t="str">
        <f>IF(
    AND(LAHIKONTAKTSED!$AJ28,  LAHIKONTAKTSED!$I28 &lt;&gt; ""),
    IF(
        OR(
            EXACT(LAHIKONTAKTSED!$I28, "Lapsevanem"),
            EXACT(LAHIKONTAKTSED!$I28, "Eestkostja")
        ),
        IF(
            LAHIKONTAKTSED!N28 &lt;&gt; "",
            1,
            2
        ),
        0
    ),
    ""
)</f>
        <v/>
      </c>
      <c r="O28" s="136" t="str">
        <f>IF(
    LAHIKONTAKTSED!$AJ28,
    IF(LAHIKONTAKTSED!O28 &lt;&gt; "", 1, -1),
    ""
)</f>
        <v/>
      </c>
      <c r="P28" s="136" t="str">
        <f>IF(
    LAHIKONTAKTSED!$AJ28,
    IF(LAHIKONTAKTSED!P28 &lt;&gt; "", 1, -1),
    ""
)</f>
        <v/>
      </c>
      <c r="Q28" s="136" t="str">
        <f>IF(
    LAHIKONTAKTSED!$AJ28,
    IF(LAHIKONTAKTSED!Q28 &lt;&gt; "", 1, -1),
    ""
)</f>
        <v/>
      </c>
      <c r="R28" s="136" t="str">
        <f>IF(
    LAHIKONTAKTSED!$AJ28,
    IF(LAHIKONTAKTSED!R28 &lt;&gt; "", 1, 2),
    ""
)</f>
        <v/>
      </c>
      <c r="S28" s="158" t="str">
        <f ca="1">IF(LAHIKONTAKTSED!$AJ28,
    IF(AND(
        ISNUMBER(LAHIKONTAKTSED!S28),
        NOT(
            ISERROR(
                DATE(
                    YEAR(LAHIKONTAKTSED!S28),
                    MONTH(LAHIKONTAKTSED!S28),
                    DAY(LAHIKONTAKTSED!S28)
                )
            )
        ),
        IFERROR(LAHIKONTAKTSED!S28 &gt;= TODAY()-13, FALSE),
        IFERROR(LAHIKONTAKTSED!S28 &lt;= TODAY(), FALSE)
    ), 1, -2),
    ""
)</f>
        <v/>
      </c>
      <c r="T28" s="158" t="str">
        <f ca="1">IF(LAHIKONTAKTSED!$AJ28,
    IF(AND(
        ISNUMBER(LAHIKONTAKTSED!T28),
        NOT(
            ISERROR(
                DATE(
                    YEAR(LAHIKONTAKTSED!T28),
                    MONTH(LAHIKONTAKTSED!T28),
                    DAY(LAHIKONTAKTSED!T28)
                )
            )
        ),
        IFERROR(LAHIKONTAKTSED!T28 &gt;= TODAY()-13, FALSE),
        IFERROR(LAHIKONTAKTSED!T28 &lt;= TODAY()+1, FALSE)
    ), 1, -2),
    ""
)</f>
        <v/>
      </c>
      <c r="U28" s="159" t="str">
        <f ca="1">IF(LAHIKONTAKTSED!$AJ28,
    IF(AND(
        ISNUMBER(LAHIKONTAKTSED!U28),
        NOT(
            ISERROR(
                DATE(
                    YEAR(LAHIKONTAKTSED!U28),
                    MONTH(LAHIKONTAKTSED!U28),
                    DAY(LAHIKONTAKTSED!U28)
                )
            )
        ),
        IFERROR(LAHIKONTAKTSED!U28 &gt;= TODAY(), FALSE),
        IFERROR(LAHIKONTAKTSED!U28 &lt;= TODAY() + 11, FALSE)
    ), 1, -2),
    ""
)</f>
        <v/>
      </c>
      <c r="V28" s="136" t="str">
        <f>IF(
    LAHIKONTAKTSED!$AJ28,
    IF(LAHIKONTAKTSED!V28 &lt;&gt; "", 1, -1),
    ""
)</f>
        <v/>
      </c>
      <c r="W28" s="136" t="str">
        <f>IF(
    LAHIKONTAKTSED!$AJ28,
    IF(LAHIKONTAKTSED!W28 &lt;&gt; "", 1, -1),
    ""
)</f>
        <v/>
      </c>
      <c r="X28" s="159" t="str">
        <f ca="1">IF(
    AND(
        LAHIKONTAKTSED!$AJ28
    ),
    IF(
        LAHIKONTAKTSED!X28 &lt;&gt; "",
        IF(
            OR(
            AND(
                ISNUMBER(LAHIKONTAKTSED!X28),
                LAHIKONTAKTSED!X28 &gt; 30000000000,
                LAHIKONTAKTSED!X28 &lt; 63000000000,
                IFERROR(IF(
                    ISERROR(TEXT((CODE(MID("FEDCA@",LEFT(LAHIKONTAKTSED!X28,1),1))-50)*1000000+LEFT(LAHIKONTAKTSED!X28,7),"0000\.00\.00")+0),
                    FALSE,
                    IF(
                        IF(
                            MOD(SUMPRODUCT((MID(LAHIKONTAKTSED!X28,COLUMN($A$1:$J$1),1)+0),(MID("1234567891",COLUMN($A$1:$J$1),1)+0)),11)=10,
                            MOD(MOD(SUMPRODUCT((MID(LAHIKONTAKTSED!X28,COLUMN($A$1:$J$1),1)+0),(MID("3456789123",COLUMN($A$1:$J$1),1)+0)),11),10),
                            MOD(SUMPRODUCT((MID(LAHIKONTAKTSED!X28,COLUMN($A$1:$J$1),1)+0),(MID("1234567891",COLUMN($A$1:$J$1),1)+0)),11)
                        ) = MID(LAHIKONTAKTSED!X28,11,1)+0,
                        TRUE,
                        FALSE
                    )
                ), FALSE)
            ),
            AND(
                ISNUMBER(LAHIKONTAKTSED!X28),
                NOT(
                    ISERROR(
                        DATE(
                            YEAR(LAHIKONTAKTSED!X28),
                            MONTH(LAHIKONTAKTSED!X28),
                            DAY(LAHIKONTAKTSED!X28)
                        )
                    )
                ),
                IFERROR(LAHIKONTAKTSED!X28 &gt;= DATE(1910, 1, 1), FALSE),
                IFERROR(LAHIKONTAKTSED!X28 &lt;= TODAY(), FALSE)
            )
        ), 1, -2),
    -1),
    ""
)</f>
        <v/>
      </c>
    </row>
    <row r="29" spans="1:24" x14ac:dyDescent="0.35">
      <c r="A29" s="138" t="str">
        <f>LAHIKONTAKTSED!A29</f>
        <v/>
      </c>
      <c r="B29" s="154" t="str">
        <f ca="1">IF(LAHIKONTAKTSED!$AJ29,
    IF(AND(
        ISNUMBER(LAHIKONTAKTSED!B29),
        NOT(
            ISERROR(
                DATE(
                    YEAR(LAHIKONTAKTSED!B29),
                    MONTH(LAHIKONTAKTSED!B29),
                    DAY(LAHIKONTAKTSED!B29)
                )
            )
        ),
        IFERROR(LAHIKONTAKTSED!B29 &gt;= TODAY()-13, FALSE),
        IFERROR(LAHIKONTAKTSED!B29 &lt;= TODAY(), FALSE)
    ), 1, -2),
    ""
)</f>
        <v/>
      </c>
      <c r="C29" s="155" t="str">
        <f>IF(LAHIKONTAKTSED!$AJ29,
    IF(AND(
        LAHIKONTAKTSED!C29 &lt;&gt; ""
    ), 1, -2),
    ""
)</f>
        <v/>
      </c>
      <c r="D29" s="155" t="str">
        <f>IF(LAHIKONTAKTSED!$AJ29,
    IF(AND(
        LAHIKONTAKTSED!D29 &lt;&gt; ""
    ), 1, -2),
    ""
)</f>
        <v/>
      </c>
      <c r="E29" s="156" t="str">
        <f ca="1">IF(LAHIKONTAKTSED!$AJ29,
    IF(
        LAHIKONTAKTSED!E29 &lt;&gt; "",
        IF(
            OR(
            AND(
                ISNUMBER(LAHIKONTAKTSED!E29),
                LAHIKONTAKTSED!E29 &gt; 30000000000,
                LAHIKONTAKTSED!E29 &lt; 63000000000,
                IFERROR(IF(
                    ISERROR(TEXT((CODE(MID("FEDCA@",LEFT(LAHIKONTAKTSED!E29,1),1))-50)*1000000+LEFT(LAHIKONTAKTSED!E29,7),"0000\.00\.00")+0),
                    FALSE,
                    IF(
                        IF(
                            MOD(SUMPRODUCT((MID(LAHIKONTAKTSED!E29,COLUMN($A$1:$J$1),1)+0),(MID("1234567891",COLUMN($A$1:$J$1),1)+0)),11)=10,
                            MOD(MOD(SUMPRODUCT((MID(LAHIKONTAKTSED!E29,COLUMN($A$1:$J$1),1)+0),(MID("3456789123",COLUMN($A$1:$J$1),1)+0)),11),10),
                            MOD(SUMPRODUCT((MID(LAHIKONTAKTSED!E29,COLUMN($A$1:$J$1),1)+0),(MID("1234567891",COLUMN($A$1:$J$1),1)+0)),11)
                        ) = MID(LAHIKONTAKTSED!E29,11,1)+0,
                        TRUE,
                        FALSE
                    )
                ), FALSE)
            ),
            AND(
                ISNUMBER(LAHIKONTAKTSED!E29),
                NOT(
                    ISERROR(
                        DATE(
                            YEAR(LAHIKONTAKTSED!E29),
                            MONTH(LAHIKONTAKTSED!E29),
                            DAY(LAHIKONTAKTSED!E29)
                        )
                    )
                ),
                IFERROR(LAHIKONTAKTSED!E29 &gt;= DATE(1910, 1, 1), FALSE),
                IFERROR(LAHIKONTAKTSED!E29 &lt;= TODAY(), FALSE)
            )
        ), 1, -2),
    -1),
    ""
)</f>
        <v/>
      </c>
      <c r="F29" s="137" t="str">
        <f>IF(LAHIKONTAKTSED!$AJ29,
    IF(
        OR(
            LAHIKONTAKTSED!$I29 = "Lapsevanem",
            LAHIKONTAKTSED!$I29 = "Eestkostja"
        ),
        0,
        IF(
            OR(
                AND(_xlfn.NUMBERVALUE(LAHIKONTAKTSED!F29) &gt;  5000000, _xlfn.NUMBERVALUE(LAHIKONTAKTSED!F29) &lt;  5999999),
                AND(_xlfn.NUMBERVALUE(LAHIKONTAKTSED!F29) &gt; 50000000, _xlfn.NUMBERVALUE(LAHIKONTAKTSED!F29) &lt; 59999999)
            ),
            1,
            -2
        )
    ),
    ""
)</f>
        <v/>
      </c>
      <c r="G29" s="137" t="str">
        <f>IF(LAHIKONTAKTSED!$AJ29,
    IF(
        OR(
            LAHIKONTAKTSED!$I29 = "Lapsevanem",
            LAHIKONTAKTSED!$I29 = "Eestkostja"
        ),
        0,
        IF(
            LAHIKONTAKTSED!G29 &lt;&gt; "",
            1,
            2
        )
    ),
    ""
)</f>
        <v/>
      </c>
      <c r="H29" s="137" t="str">
        <f>IF(LAHIKONTAKTSED!$AJ29, IF(LAHIKONTAKTSED!H29 &lt;&gt; "", 1, 2), "")</f>
        <v/>
      </c>
      <c r="I29" s="157" t="str">
        <f>IF(LAHIKONTAKTSED!$AJ29,
    IF(OR(
        EXACT(LAHIKONTAKTSED!I29, "Lähikontaktne"),
        EXACT(LAHIKONTAKTSED!I29, "Lapsevanem"),
        EXACT(LAHIKONTAKTSED!I29, "Eestkostja")
    ), 1, -2),
    ""
)</f>
        <v/>
      </c>
      <c r="J29" s="137" t="str">
        <f>IF(
    AND(LAHIKONTAKTSED!$AJ29,  LAHIKONTAKTSED!$I29 &lt;&gt; ""),
    IF(
        OR(
            EXACT(LAHIKONTAKTSED!$I29, "Lapsevanem"),
            EXACT(LAHIKONTAKTSED!$I29, "Eestkostja")
        ),
        IF(
            LAHIKONTAKTSED!J29 &lt;&gt; "",
            1,
            -2
        ),
        0
    ),
    ""
)</f>
        <v/>
      </c>
      <c r="K29" s="137" t="str">
        <f>IF(
    AND(LAHIKONTAKTSED!$AJ29,  LAHIKONTAKTSED!$I29 &lt;&gt; ""),
    IF(
        OR(
            EXACT(LAHIKONTAKTSED!$I29, "Lapsevanem"),
            EXACT(LAHIKONTAKTSED!$I29, "Eestkostja")
        ),
        IF(
            LAHIKONTAKTSED!K29 &lt;&gt; "",
            1,
            -2
        ),
        0
    ),
    ""
)</f>
        <v/>
      </c>
      <c r="L29" s="137" t="str">
        <f ca="1">IF(
    AND(LAHIKONTAKTSED!$AJ29,  LAHIKONTAKTSED!$I29 &lt;&gt; ""),
    IF(
        OR(
            EXACT(LAHIKONTAKTSED!$I29, "Lapsevanem"),
            EXACT(LAHIKONTAKTSED!$I29, "Eestkostja")
        ),
        IF(
            LAHIKONTAKTSED!L29 &lt;&gt; "",
            IF(
                OR(
                    AND(
                        ISNUMBER(LAHIKONTAKTSED!L29),
                        LAHIKONTAKTSED!L29 &gt; 30000000000,
                        LAHIKONTAKTSED!L29 &lt; 63000000000,
                        IF(
                            ISERROR(TEXT((CODE(MID("FEDCA@",LEFT(LAHIKONTAKTSED!L29,1),1))-50)*1000000+LEFT(LAHIKONTAKTSED!L29,7),"0000\.00\.00")+0),
                            FALSE,
                            IF(
                                IF(
                                    MOD(SUMPRODUCT((MID(LAHIKONTAKTSED!L29,COLUMN($A$1:$J$1),1)+0),(MID("1234567891",COLUMN($A$1:$J$1),1)+0)),11)=10,
                                    MOD(MOD(SUMPRODUCT((MID(LAHIKONTAKTSED!L29,COLUMN($A$1:$J$1),1)+0),(MID("3456789123",COLUMN($A$1:$J$1),1)+0)),11),10),
                                    MOD(SUMPRODUCT((MID(LAHIKONTAKTSED!L29,COLUMN($A$1:$J$1),1)+0),(MID("1234567891",COLUMN($A$1:$J$1),1)+0)),11)
                                ) = MID(LAHIKONTAKTSED!L29,11,1)+0,
                                TRUE,
                                FALSE
                            )
                        )
                    ),
                    AND(
                        ISNUMBER(LAHIKONTAKTSED!L29),
                        NOT(
                            ISERROR(
                                DATE(
                                    YEAR(LAHIKONTAKTSED!L29),
                                    MONTH(LAHIKONTAKTSED!L29),
                                    DAY(LAHIKONTAKTSED!L29)
                                )
                            )
                        ),
                        IFERROR(LAHIKONTAKTSED!L29 &gt;= DATE(1910, 1, 1), FALSE),
                        IFERROR(LAHIKONTAKTSED!L29 &lt;= TODAY(), FALSE)
                    )
                ),
                1,
                -2),
            -1
        ),
        0
    ),
    ""
)</f>
        <v/>
      </c>
      <c r="M29" s="137" t="str">
        <f>IF(
    AND(LAHIKONTAKTSED!$AJ29,  LAHIKONTAKTSED!$I29 &lt;&gt; ""),
    IF(
        OR(
            EXACT(LAHIKONTAKTSED!$I29, "Lapsevanem"),
            EXACT(LAHIKONTAKTSED!$I29, "Eestkostja")
        ),
        IF(
            OR(
                AND(_xlfn.NUMBERVALUE(LAHIKONTAKTSED!M29) &gt;  5000000, _xlfn.NUMBERVALUE(LAHIKONTAKTSED!M29) &lt;  5999999),
                AND(_xlfn.NUMBERVALUE(LAHIKONTAKTSED!M29) &gt; 50000000, _xlfn.NUMBERVALUE(LAHIKONTAKTSED!M29) &lt; 59999999)
            ),
            1,
            -2
        ),
        0
    ),
    ""
)</f>
        <v/>
      </c>
      <c r="N29" s="137" t="str">
        <f>IF(
    AND(LAHIKONTAKTSED!$AJ29,  LAHIKONTAKTSED!$I29 &lt;&gt; ""),
    IF(
        OR(
            EXACT(LAHIKONTAKTSED!$I29, "Lapsevanem"),
            EXACT(LAHIKONTAKTSED!$I29, "Eestkostja")
        ),
        IF(
            LAHIKONTAKTSED!N29 &lt;&gt; "",
            1,
            2
        ),
        0
    ),
    ""
)</f>
        <v/>
      </c>
      <c r="O29" s="136" t="str">
        <f>IF(
    LAHIKONTAKTSED!$AJ29,
    IF(LAHIKONTAKTSED!O29 &lt;&gt; "", 1, -1),
    ""
)</f>
        <v/>
      </c>
      <c r="P29" s="136" t="str">
        <f>IF(
    LAHIKONTAKTSED!$AJ29,
    IF(LAHIKONTAKTSED!P29 &lt;&gt; "", 1, -1),
    ""
)</f>
        <v/>
      </c>
      <c r="Q29" s="136" t="str">
        <f>IF(
    LAHIKONTAKTSED!$AJ29,
    IF(LAHIKONTAKTSED!Q29 &lt;&gt; "", 1, -1),
    ""
)</f>
        <v/>
      </c>
      <c r="R29" s="136" t="str">
        <f>IF(
    LAHIKONTAKTSED!$AJ29,
    IF(LAHIKONTAKTSED!R29 &lt;&gt; "", 1, 2),
    ""
)</f>
        <v/>
      </c>
      <c r="S29" s="158" t="str">
        <f ca="1">IF(LAHIKONTAKTSED!$AJ29,
    IF(AND(
        ISNUMBER(LAHIKONTAKTSED!S29),
        NOT(
            ISERROR(
                DATE(
                    YEAR(LAHIKONTAKTSED!S29),
                    MONTH(LAHIKONTAKTSED!S29),
                    DAY(LAHIKONTAKTSED!S29)
                )
            )
        ),
        IFERROR(LAHIKONTAKTSED!S29 &gt;= TODAY()-13, FALSE),
        IFERROR(LAHIKONTAKTSED!S29 &lt;= TODAY(), FALSE)
    ), 1, -2),
    ""
)</f>
        <v/>
      </c>
      <c r="T29" s="158" t="str">
        <f ca="1">IF(LAHIKONTAKTSED!$AJ29,
    IF(AND(
        ISNUMBER(LAHIKONTAKTSED!T29),
        NOT(
            ISERROR(
                DATE(
                    YEAR(LAHIKONTAKTSED!T29),
                    MONTH(LAHIKONTAKTSED!T29),
                    DAY(LAHIKONTAKTSED!T29)
                )
            )
        ),
        IFERROR(LAHIKONTAKTSED!T29 &gt;= TODAY()-13, FALSE),
        IFERROR(LAHIKONTAKTSED!T29 &lt;= TODAY()+1, FALSE)
    ), 1, -2),
    ""
)</f>
        <v/>
      </c>
      <c r="U29" s="159" t="str">
        <f ca="1">IF(LAHIKONTAKTSED!$AJ29,
    IF(AND(
        ISNUMBER(LAHIKONTAKTSED!U29),
        NOT(
            ISERROR(
                DATE(
                    YEAR(LAHIKONTAKTSED!U29),
                    MONTH(LAHIKONTAKTSED!U29),
                    DAY(LAHIKONTAKTSED!U29)
                )
            )
        ),
        IFERROR(LAHIKONTAKTSED!U29 &gt;= TODAY(), FALSE),
        IFERROR(LAHIKONTAKTSED!U29 &lt;= TODAY() + 11, FALSE)
    ), 1, -2),
    ""
)</f>
        <v/>
      </c>
      <c r="V29" s="136" t="str">
        <f>IF(
    LAHIKONTAKTSED!$AJ29,
    IF(LAHIKONTAKTSED!V29 &lt;&gt; "", 1, -1),
    ""
)</f>
        <v/>
      </c>
      <c r="W29" s="136" t="str">
        <f>IF(
    LAHIKONTAKTSED!$AJ29,
    IF(LAHIKONTAKTSED!W29 &lt;&gt; "", 1, -1),
    ""
)</f>
        <v/>
      </c>
      <c r="X29" s="159" t="str">
        <f ca="1">IF(
    AND(
        LAHIKONTAKTSED!$AJ29
    ),
    IF(
        LAHIKONTAKTSED!X29 &lt;&gt; "",
        IF(
            OR(
            AND(
                ISNUMBER(LAHIKONTAKTSED!X29),
                LAHIKONTAKTSED!X29 &gt; 30000000000,
                LAHIKONTAKTSED!X29 &lt; 63000000000,
                IFERROR(IF(
                    ISERROR(TEXT((CODE(MID("FEDCA@",LEFT(LAHIKONTAKTSED!X29,1),1))-50)*1000000+LEFT(LAHIKONTAKTSED!X29,7),"0000\.00\.00")+0),
                    FALSE,
                    IF(
                        IF(
                            MOD(SUMPRODUCT((MID(LAHIKONTAKTSED!X29,COLUMN($A$1:$J$1),1)+0),(MID("1234567891",COLUMN($A$1:$J$1),1)+0)),11)=10,
                            MOD(MOD(SUMPRODUCT((MID(LAHIKONTAKTSED!X29,COLUMN($A$1:$J$1),1)+0),(MID("3456789123",COLUMN($A$1:$J$1),1)+0)),11),10),
                            MOD(SUMPRODUCT((MID(LAHIKONTAKTSED!X29,COLUMN($A$1:$J$1),1)+0),(MID("1234567891",COLUMN($A$1:$J$1),1)+0)),11)
                        ) = MID(LAHIKONTAKTSED!X29,11,1)+0,
                        TRUE,
                        FALSE
                    )
                ), FALSE)
            ),
            AND(
                ISNUMBER(LAHIKONTAKTSED!X29),
                NOT(
                    ISERROR(
                        DATE(
                            YEAR(LAHIKONTAKTSED!X29),
                            MONTH(LAHIKONTAKTSED!X29),
                            DAY(LAHIKONTAKTSED!X29)
                        )
                    )
                ),
                IFERROR(LAHIKONTAKTSED!X29 &gt;= DATE(1910, 1, 1), FALSE),
                IFERROR(LAHIKONTAKTSED!X29 &lt;= TODAY(), FALSE)
            )
        ), 1, -2),
    -1),
    ""
)</f>
        <v/>
      </c>
    </row>
    <row r="30" spans="1:24" x14ac:dyDescent="0.35">
      <c r="A30" s="138" t="str">
        <f>LAHIKONTAKTSED!A30</f>
        <v/>
      </c>
      <c r="B30" s="154" t="str">
        <f ca="1">IF(LAHIKONTAKTSED!$AJ30,
    IF(AND(
        ISNUMBER(LAHIKONTAKTSED!B30),
        NOT(
            ISERROR(
                DATE(
                    YEAR(LAHIKONTAKTSED!B30),
                    MONTH(LAHIKONTAKTSED!B30),
                    DAY(LAHIKONTAKTSED!B30)
                )
            )
        ),
        IFERROR(LAHIKONTAKTSED!B30 &gt;= TODAY()-13, FALSE),
        IFERROR(LAHIKONTAKTSED!B30 &lt;= TODAY(), FALSE)
    ), 1, -2),
    ""
)</f>
        <v/>
      </c>
      <c r="C30" s="155" t="str">
        <f>IF(LAHIKONTAKTSED!$AJ30,
    IF(AND(
        LAHIKONTAKTSED!C30 &lt;&gt; ""
    ), 1, -2),
    ""
)</f>
        <v/>
      </c>
      <c r="D30" s="155" t="str">
        <f>IF(LAHIKONTAKTSED!$AJ30,
    IF(AND(
        LAHIKONTAKTSED!D30 &lt;&gt; ""
    ), 1, -2),
    ""
)</f>
        <v/>
      </c>
      <c r="E30" s="156" t="str">
        <f ca="1">IF(LAHIKONTAKTSED!$AJ30,
    IF(
        LAHIKONTAKTSED!E30 &lt;&gt; "",
        IF(
            OR(
            AND(
                ISNUMBER(LAHIKONTAKTSED!E30),
                LAHIKONTAKTSED!E30 &gt; 30000000000,
                LAHIKONTAKTSED!E30 &lt; 63000000000,
                IFERROR(IF(
                    ISERROR(TEXT((CODE(MID("FEDCA@",LEFT(LAHIKONTAKTSED!E30,1),1))-50)*1000000+LEFT(LAHIKONTAKTSED!E30,7),"0000\.00\.00")+0),
                    FALSE,
                    IF(
                        IF(
                            MOD(SUMPRODUCT((MID(LAHIKONTAKTSED!E30,COLUMN($A$1:$J$1),1)+0),(MID("1234567891",COLUMN($A$1:$J$1),1)+0)),11)=10,
                            MOD(MOD(SUMPRODUCT((MID(LAHIKONTAKTSED!E30,COLUMN($A$1:$J$1),1)+0),(MID("3456789123",COLUMN($A$1:$J$1),1)+0)),11),10),
                            MOD(SUMPRODUCT((MID(LAHIKONTAKTSED!E30,COLUMN($A$1:$J$1),1)+0),(MID("1234567891",COLUMN($A$1:$J$1),1)+0)),11)
                        ) = MID(LAHIKONTAKTSED!E30,11,1)+0,
                        TRUE,
                        FALSE
                    )
                ), FALSE)
            ),
            AND(
                ISNUMBER(LAHIKONTAKTSED!E30),
                NOT(
                    ISERROR(
                        DATE(
                            YEAR(LAHIKONTAKTSED!E30),
                            MONTH(LAHIKONTAKTSED!E30),
                            DAY(LAHIKONTAKTSED!E30)
                        )
                    )
                ),
                IFERROR(LAHIKONTAKTSED!E30 &gt;= DATE(1910, 1, 1), FALSE),
                IFERROR(LAHIKONTAKTSED!E30 &lt;= TODAY(), FALSE)
            )
        ), 1, -2),
    -1),
    ""
)</f>
        <v/>
      </c>
      <c r="F30" s="137" t="str">
        <f>IF(LAHIKONTAKTSED!$AJ30,
    IF(
        OR(
            LAHIKONTAKTSED!$I30 = "Lapsevanem",
            LAHIKONTAKTSED!$I30 = "Eestkostja"
        ),
        0,
        IF(
            OR(
                AND(_xlfn.NUMBERVALUE(LAHIKONTAKTSED!F30) &gt;  5000000, _xlfn.NUMBERVALUE(LAHIKONTAKTSED!F30) &lt;  5999999),
                AND(_xlfn.NUMBERVALUE(LAHIKONTAKTSED!F30) &gt; 50000000, _xlfn.NUMBERVALUE(LAHIKONTAKTSED!F30) &lt; 59999999)
            ),
            1,
            -2
        )
    ),
    ""
)</f>
        <v/>
      </c>
      <c r="G30" s="137" t="str">
        <f>IF(LAHIKONTAKTSED!$AJ30,
    IF(
        OR(
            LAHIKONTAKTSED!$I30 = "Lapsevanem",
            LAHIKONTAKTSED!$I30 = "Eestkostja"
        ),
        0,
        IF(
            LAHIKONTAKTSED!G30 &lt;&gt; "",
            1,
            2
        )
    ),
    ""
)</f>
        <v/>
      </c>
      <c r="H30" s="137" t="str">
        <f>IF(LAHIKONTAKTSED!$AJ30, IF(LAHIKONTAKTSED!H30 &lt;&gt; "", 1, 2), "")</f>
        <v/>
      </c>
      <c r="I30" s="157" t="str">
        <f>IF(LAHIKONTAKTSED!$AJ30,
    IF(OR(
        EXACT(LAHIKONTAKTSED!I30, "Lähikontaktne"),
        EXACT(LAHIKONTAKTSED!I30, "Lapsevanem"),
        EXACT(LAHIKONTAKTSED!I30, "Eestkostja")
    ), 1, -2),
    ""
)</f>
        <v/>
      </c>
      <c r="J30" s="137" t="str">
        <f>IF(
    AND(LAHIKONTAKTSED!$AJ30,  LAHIKONTAKTSED!$I30 &lt;&gt; ""),
    IF(
        OR(
            EXACT(LAHIKONTAKTSED!$I30, "Lapsevanem"),
            EXACT(LAHIKONTAKTSED!$I30, "Eestkostja")
        ),
        IF(
            LAHIKONTAKTSED!J30 &lt;&gt; "",
            1,
            -2
        ),
        0
    ),
    ""
)</f>
        <v/>
      </c>
      <c r="K30" s="137" t="str">
        <f>IF(
    AND(LAHIKONTAKTSED!$AJ30,  LAHIKONTAKTSED!$I30 &lt;&gt; ""),
    IF(
        OR(
            EXACT(LAHIKONTAKTSED!$I30, "Lapsevanem"),
            EXACT(LAHIKONTAKTSED!$I30, "Eestkostja")
        ),
        IF(
            LAHIKONTAKTSED!K30 &lt;&gt; "",
            1,
            -2
        ),
        0
    ),
    ""
)</f>
        <v/>
      </c>
      <c r="L30" s="137" t="str">
        <f ca="1">IF(
    AND(LAHIKONTAKTSED!$AJ30,  LAHIKONTAKTSED!$I30 &lt;&gt; ""),
    IF(
        OR(
            EXACT(LAHIKONTAKTSED!$I30, "Lapsevanem"),
            EXACT(LAHIKONTAKTSED!$I30, "Eestkostja")
        ),
        IF(
            LAHIKONTAKTSED!L30 &lt;&gt; "",
            IF(
                OR(
                    AND(
                        ISNUMBER(LAHIKONTAKTSED!L30),
                        LAHIKONTAKTSED!L30 &gt; 30000000000,
                        LAHIKONTAKTSED!L30 &lt; 63000000000,
                        IF(
                            ISERROR(TEXT((CODE(MID("FEDCA@",LEFT(LAHIKONTAKTSED!L30,1),1))-50)*1000000+LEFT(LAHIKONTAKTSED!L30,7),"0000\.00\.00")+0),
                            FALSE,
                            IF(
                                IF(
                                    MOD(SUMPRODUCT((MID(LAHIKONTAKTSED!L30,COLUMN($A$1:$J$1),1)+0),(MID("1234567891",COLUMN($A$1:$J$1),1)+0)),11)=10,
                                    MOD(MOD(SUMPRODUCT((MID(LAHIKONTAKTSED!L30,COLUMN($A$1:$J$1),1)+0),(MID("3456789123",COLUMN($A$1:$J$1),1)+0)),11),10),
                                    MOD(SUMPRODUCT((MID(LAHIKONTAKTSED!L30,COLUMN($A$1:$J$1),1)+0),(MID("1234567891",COLUMN($A$1:$J$1),1)+0)),11)
                                ) = MID(LAHIKONTAKTSED!L30,11,1)+0,
                                TRUE,
                                FALSE
                            )
                        )
                    ),
                    AND(
                        ISNUMBER(LAHIKONTAKTSED!L30),
                        NOT(
                            ISERROR(
                                DATE(
                                    YEAR(LAHIKONTAKTSED!L30),
                                    MONTH(LAHIKONTAKTSED!L30),
                                    DAY(LAHIKONTAKTSED!L30)
                                )
                            )
                        ),
                        IFERROR(LAHIKONTAKTSED!L30 &gt;= DATE(1910, 1, 1), FALSE),
                        IFERROR(LAHIKONTAKTSED!L30 &lt;= TODAY(), FALSE)
                    )
                ),
                1,
                -2),
            -1
        ),
        0
    ),
    ""
)</f>
        <v/>
      </c>
      <c r="M30" s="137" t="str">
        <f>IF(
    AND(LAHIKONTAKTSED!$AJ30,  LAHIKONTAKTSED!$I30 &lt;&gt; ""),
    IF(
        OR(
            EXACT(LAHIKONTAKTSED!$I30, "Lapsevanem"),
            EXACT(LAHIKONTAKTSED!$I30, "Eestkostja")
        ),
        IF(
            OR(
                AND(_xlfn.NUMBERVALUE(LAHIKONTAKTSED!M30) &gt;  5000000, _xlfn.NUMBERVALUE(LAHIKONTAKTSED!M30) &lt;  5999999),
                AND(_xlfn.NUMBERVALUE(LAHIKONTAKTSED!M30) &gt; 50000000, _xlfn.NUMBERVALUE(LAHIKONTAKTSED!M30) &lt; 59999999)
            ),
            1,
            -2
        ),
        0
    ),
    ""
)</f>
        <v/>
      </c>
      <c r="N30" s="137" t="str">
        <f>IF(
    AND(LAHIKONTAKTSED!$AJ30,  LAHIKONTAKTSED!$I30 &lt;&gt; ""),
    IF(
        OR(
            EXACT(LAHIKONTAKTSED!$I30, "Lapsevanem"),
            EXACT(LAHIKONTAKTSED!$I30, "Eestkostja")
        ),
        IF(
            LAHIKONTAKTSED!N30 &lt;&gt; "",
            1,
            2
        ),
        0
    ),
    ""
)</f>
        <v/>
      </c>
      <c r="O30" s="136" t="str">
        <f>IF(
    LAHIKONTAKTSED!$AJ30,
    IF(LAHIKONTAKTSED!O30 &lt;&gt; "", 1, -1),
    ""
)</f>
        <v/>
      </c>
      <c r="P30" s="136" t="str">
        <f>IF(
    LAHIKONTAKTSED!$AJ30,
    IF(LAHIKONTAKTSED!P30 &lt;&gt; "", 1, -1),
    ""
)</f>
        <v/>
      </c>
      <c r="Q30" s="136" t="str">
        <f>IF(
    LAHIKONTAKTSED!$AJ30,
    IF(LAHIKONTAKTSED!Q30 &lt;&gt; "", 1, -1),
    ""
)</f>
        <v/>
      </c>
      <c r="R30" s="136" t="str">
        <f>IF(
    LAHIKONTAKTSED!$AJ30,
    IF(LAHIKONTAKTSED!R30 &lt;&gt; "", 1, 2),
    ""
)</f>
        <v/>
      </c>
      <c r="S30" s="158" t="str">
        <f ca="1">IF(LAHIKONTAKTSED!$AJ30,
    IF(AND(
        ISNUMBER(LAHIKONTAKTSED!S30),
        NOT(
            ISERROR(
                DATE(
                    YEAR(LAHIKONTAKTSED!S30),
                    MONTH(LAHIKONTAKTSED!S30),
                    DAY(LAHIKONTAKTSED!S30)
                )
            )
        ),
        IFERROR(LAHIKONTAKTSED!S30 &gt;= TODAY()-13, FALSE),
        IFERROR(LAHIKONTAKTSED!S30 &lt;= TODAY(), FALSE)
    ), 1, -2),
    ""
)</f>
        <v/>
      </c>
      <c r="T30" s="158" t="str">
        <f ca="1">IF(LAHIKONTAKTSED!$AJ30,
    IF(AND(
        ISNUMBER(LAHIKONTAKTSED!T30),
        NOT(
            ISERROR(
                DATE(
                    YEAR(LAHIKONTAKTSED!T30),
                    MONTH(LAHIKONTAKTSED!T30),
                    DAY(LAHIKONTAKTSED!T30)
                )
            )
        ),
        IFERROR(LAHIKONTAKTSED!T30 &gt;= TODAY()-13, FALSE),
        IFERROR(LAHIKONTAKTSED!T30 &lt;= TODAY()+1, FALSE)
    ), 1, -2),
    ""
)</f>
        <v/>
      </c>
      <c r="U30" s="159" t="str">
        <f ca="1">IF(LAHIKONTAKTSED!$AJ30,
    IF(AND(
        ISNUMBER(LAHIKONTAKTSED!U30),
        NOT(
            ISERROR(
                DATE(
                    YEAR(LAHIKONTAKTSED!U30),
                    MONTH(LAHIKONTAKTSED!U30),
                    DAY(LAHIKONTAKTSED!U30)
                )
            )
        ),
        IFERROR(LAHIKONTAKTSED!U30 &gt;= TODAY(), FALSE),
        IFERROR(LAHIKONTAKTSED!U30 &lt;= TODAY() + 11, FALSE)
    ), 1, -2),
    ""
)</f>
        <v/>
      </c>
      <c r="V30" s="136" t="str">
        <f>IF(
    LAHIKONTAKTSED!$AJ30,
    IF(LAHIKONTAKTSED!V30 &lt;&gt; "", 1, -1),
    ""
)</f>
        <v/>
      </c>
      <c r="W30" s="136" t="str">
        <f>IF(
    LAHIKONTAKTSED!$AJ30,
    IF(LAHIKONTAKTSED!W30 &lt;&gt; "", 1, -1),
    ""
)</f>
        <v/>
      </c>
      <c r="X30" s="159" t="str">
        <f ca="1">IF(
    AND(
        LAHIKONTAKTSED!$AJ30
    ),
    IF(
        LAHIKONTAKTSED!X30 &lt;&gt; "",
        IF(
            OR(
            AND(
                ISNUMBER(LAHIKONTAKTSED!X30),
                LAHIKONTAKTSED!X30 &gt; 30000000000,
                LAHIKONTAKTSED!X30 &lt; 63000000000,
                IFERROR(IF(
                    ISERROR(TEXT((CODE(MID("FEDCA@",LEFT(LAHIKONTAKTSED!X30,1),1))-50)*1000000+LEFT(LAHIKONTAKTSED!X30,7),"0000\.00\.00")+0),
                    FALSE,
                    IF(
                        IF(
                            MOD(SUMPRODUCT((MID(LAHIKONTAKTSED!X30,COLUMN($A$1:$J$1),1)+0),(MID("1234567891",COLUMN($A$1:$J$1),1)+0)),11)=10,
                            MOD(MOD(SUMPRODUCT((MID(LAHIKONTAKTSED!X30,COLUMN($A$1:$J$1),1)+0),(MID("3456789123",COLUMN($A$1:$J$1),1)+0)),11),10),
                            MOD(SUMPRODUCT((MID(LAHIKONTAKTSED!X30,COLUMN($A$1:$J$1),1)+0),(MID("1234567891",COLUMN($A$1:$J$1),1)+0)),11)
                        ) = MID(LAHIKONTAKTSED!X30,11,1)+0,
                        TRUE,
                        FALSE
                    )
                ), FALSE)
            ),
            AND(
                ISNUMBER(LAHIKONTAKTSED!X30),
                NOT(
                    ISERROR(
                        DATE(
                            YEAR(LAHIKONTAKTSED!X30),
                            MONTH(LAHIKONTAKTSED!X30),
                            DAY(LAHIKONTAKTSED!X30)
                        )
                    )
                ),
                IFERROR(LAHIKONTAKTSED!X30 &gt;= DATE(1910, 1, 1), FALSE),
                IFERROR(LAHIKONTAKTSED!X30 &lt;= TODAY(), FALSE)
            )
        ), 1, -2),
    -1),
    ""
)</f>
        <v/>
      </c>
    </row>
    <row r="31" spans="1:24" x14ac:dyDescent="0.35">
      <c r="A31" s="138" t="str">
        <f>LAHIKONTAKTSED!A31</f>
        <v/>
      </c>
      <c r="B31" s="154" t="str">
        <f ca="1">IF(LAHIKONTAKTSED!$AJ31,
    IF(AND(
        ISNUMBER(LAHIKONTAKTSED!B31),
        NOT(
            ISERROR(
                DATE(
                    YEAR(LAHIKONTAKTSED!B31),
                    MONTH(LAHIKONTAKTSED!B31),
                    DAY(LAHIKONTAKTSED!B31)
                )
            )
        ),
        IFERROR(LAHIKONTAKTSED!B31 &gt;= TODAY()-13, FALSE),
        IFERROR(LAHIKONTAKTSED!B31 &lt;= TODAY(), FALSE)
    ), 1, -2),
    ""
)</f>
        <v/>
      </c>
      <c r="C31" s="155" t="str">
        <f>IF(LAHIKONTAKTSED!$AJ31,
    IF(AND(
        LAHIKONTAKTSED!C31 &lt;&gt; ""
    ), 1, -2),
    ""
)</f>
        <v/>
      </c>
      <c r="D31" s="155" t="str">
        <f>IF(LAHIKONTAKTSED!$AJ31,
    IF(AND(
        LAHIKONTAKTSED!D31 &lt;&gt; ""
    ), 1, -2),
    ""
)</f>
        <v/>
      </c>
      <c r="E31" s="156" t="str">
        <f ca="1">IF(LAHIKONTAKTSED!$AJ31,
    IF(
        LAHIKONTAKTSED!E31 &lt;&gt; "",
        IF(
            OR(
            AND(
                ISNUMBER(LAHIKONTAKTSED!E31),
                LAHIKONTAKTSED!E31 &gt; 30000000000,
                LAHIKONTAKTSED!E31 &lt; 63000000000,
                IFERROR(IF(
                    ISERROR(TEXT((CODE(MID("FEDCA@",LEFT(LAHIKONTAKTSED!E31,1),1))-50)*1000000+LEFT(LAHIKONTAKTSED!E31,7),"0000\.00\.00")+0),
                    FALSE,
                    IF(
                        IF(
                            MOD(SUMPRODUCT((MID(LAHIKONTAKTSED!E31,COLUMN($A$1:$J$1),1)+0),(MID("1234567891",COLUMN($A$1:$J$1),1)+0)),11)=10,
                            MOD(MOD(SUMPRODUCT((MID(LAHIKONTAKTSED!E31,COLUMN($A$1:$J$1),1)+0),(MID("3456789123",COLUMN($A$1:$J$1),1)+0)),11),10),
                            MOD(SUMPRODUCT((MID(LAHIKONTAKTSED!E31,COLUMN($A$1:$J$1),1)+0),(MID("1234567891",COLUMN($A$1:$J$1),1)+0)),11)
                        ) = MID(LAHIKONTAKTSED!E31,11,1)+0,
                        TRUE,
                        FALSE
                    )
                ), FALSE)
            ),
            AND(
                ISNUMBER(LAHIKONTAKTSED!E31),
                NOT(
                    ISERROR(
                        DATE(
                            YEAR(LAHIKONTAKTSED!E31),
                            MONTH(LAHIKONTAKTSED!E31),
                            DAY(LAHIKONTAKTSED!E31)
                        )
                    )
                ),
                IFERROR(LAHIKONTAKTSED!E31 &gt;= DATE(1910, 1, 1), FALSE),
                IFERROR(LAHIKONTAKTSED!E31 &lt;= TODAY(), FALSE)
            )
        ), 1, -2),
    -1),
    ""
)</f>
        <v/>
      </c>
      <c r="F31" s="137" t="str">
        <f>IF(LAHIKONTAKTSED!$AJ31,
    IF(
        OR(
            LAHIKONTAKTSED!$I31 = "Lapsevanem",
            LAHIKONTAKTSED!$I31 = "Eestkostja"
        ),
        0,
        IF(
            OR(
                AND(_xlfn.NUMBERVALUE(LAHIKONTAKTSED!F31) &gt;  5000000, _xlfn.NUMBERVALUE(LAHIKONTAKTSED!F31) &lt;  5999999),
                AND(_xlfn.NUMBERVALUE(LAHIKONTAKTSED!F31) &gt; 50000000, _xlfn.NUMBERVALUE(LAHIKONTAKTSED!F31) &lt; 59999999)
            ),
            1,
            -2
        )
    ),
    ""
)</f>
        <v/>
      </c>
      <c r="G31" s="137" t="str">
        <f>IF(LAHIKONTAKTSED!$AJ31,
    IF(
        OR(
            LAHIKONTAKTSED!$I31 = "Lapsevanem",
            LAHIKONTAKTSED!$I31 = "Eestkostja"
        ),
        0,
        IF(
            LAHIKONTAKTSED!G31 &lt;&gt; "",
            1,
            2
        )
    ),
    ""
)</f>
        <v/>
      </c>
      <c r="H31" s="137" t="str">
        <f>IF(LAHIKONTAKTSED!$AJ31, IF(LAHIKONTAKTSED!H31 &lt;&gt; "", 1, 2), "")</f>
        <v/>
      </c>
      <c r="I31" s="157" t="str">
        <f>IF(LAHIKONTAKTSED!$AJ31,
    IF(OR(
        EXACT(LAHIKONTAKTSED!I31, "Lähikontaktne"),
        EXACT(LAHIKONTAKTSED!I31, "Lapsevanem"),
        EXACT(LAHIKONTAKTSED!I31, "Eestkostja")
    ), 1, -2),
    ""
)</f>
        <v/>
      </c>
      <c r="J31" s="137" t="str">
        <f>IF(
    AND(LAHIKONTAKTSED!$AJ31,  LAHIKONTAKTSED!$I31 &lt;&gt; ""),
    IF(
        OR(
            EXACT(LAHIKONTAKTSED!$I31, "Lapsevanem"),
            EXACT(LAHIKONTAKTSED!$I31, "Eestkostja")
        ),
        IF(
            LAHIKONTAKTSED!J31 &lt;&gt; "",
            1,
            -2
        ),
        0
    ),
    ""
)</f>
        <v/>
      </c>
      <c r="K31" s="137" t="str">
        <f>IF(
    AND(LAHIKONTAKTSED!$AJ31,  LAHIKONTAKTSED!$I31 &lt;&gt; ""),
    IF(
        OR(
            EXACT(LAHIKONTAKTSED!$I31, "Lapsevanem"),
            EXACT(LAHIKONTAKTSED!$I31, "Eestkostja")
        ),
        IF(
            LAHIKONTAKTSED!K31 &lt;&gt; "",
            1,
            -2
        ),
        0
    ),
    ""
)</f>
        <v/>
      </c>
      <c r="L31" s="137" t="str">
        <f ca="1">IF(
    AND(LAHIKONTAKTSED!$AJ31,  LAHIKONTAKTSED!$I31 &lt;&gt; ""),
    IF(
        OR(
            EXACT(LAHIKONTAKTSED!$I31, "Lapsevanem"),
            EXACT(LAHIKONTAKTSED!$I31, "Eestkostja")
        ),
        IF(
            LAHIKONTAKTSED!L31 &lt;&gt; "",
            IF(
                OR(
                    AND(
                        ISNUMBER(LAHIKONTAKTSED!L31),
                        LAHIKONTAKTSED!L31 &gt; 30000000000,
                        LAHIKONTAKTSED!L31 &lt; 63000000000,
                        IF(
                            ISERROR(TEXT((CODE(MID("FEDCA@",LEFT(LAHIKONTAKTSED!L31,1),1))-50)*1000000+LEFT(LAHIKONTAKTSED!L31,7),"0000\.00\.00")+0),
                            FALSE,
                            IF(
                                IF(
                                    MOD(SUMPRODUCT((MID(LAHIKONTAKTSED!L31,COLUMN($A$1:$J$1),1)+0),(MID("1234567891",COLUMN($A$1:$J$1),1)+0)),11)=10,
                                    MOD(MOD(SUMPRODUCT((MID(LAHIKONTAKTSED!L31,COLUMN($A$1:$J$1),1)+0),(MID("3456789123",COLUMN($A$1:$J$1),1)+0)),11),10),
                                    MOD(SUMPRODUCT((MID(LAHIKONTAKTSED!L31,COLUMN($A$1:$J$1),1)+0),(MID("1234567891",COLUMN($A$1:$J$1),1)+0)),11)
                                ) = MID(LAHIKONTAKTSED!L31,11,1)+0,
                                TRUE,
                                FALSE
                            )
                        )
                    ),
                    AND(
                        ISNUMBER(LAHIKONTAKTSED!L31),
                        NOT(
                            ISERROR(
                                DATE(
                                    YEAR(LAHIKONTAKTSED!L31),
                                    MONTH(LAHIKONTAKTSED!L31),
                                    DAY(LAHIKONTAKTSED!L31)
                                )
                            )
                        ),
                        IFERROR(LAHIKONTAKTSED!L31 &gt;= DATE(1910, 1, 1), FALSE),
                        IFERROR(LAHIKONTAKTSED!L31 &lt;= TODAY(), FALSE)
                    )
                ),
                1,
                -2),
            -1
        ),
        0
    ),
    ""
)</f>
        <v/>
      </c>
      <c r="M31" s="137" t="str">
        <f>IF(
    AND(LAHIKONTAKTSED!$AJ31,  LAHIKONTAKTSED!$I31 &lt;&gt; ""),
    IF(
        OR(
            EXACT(LAHIKONTAKTSED!$I31, "Lapsevanem"),
            EXACT(LAHIKONTAKTSED!$I31, "Eestkostja")
        ),
        IF(
            OR(
                AND(_xlfn.NUMBERVALUE(LAHIKONTAKTSED!M31) &gt;  5000000, _xlfn.NUMBERVALUE(LAHIKONTAKTSED!M31) &lt;  5999999),
                AND(_xlfn.NUMBERVALUE(LAHIKONTAKTSED!M31) &gt; 50000000, _xlfn.NUMBERVALUE(LAHIKONTAKTSED!M31) &lt; 59999999)
            ),
            1,
            -2
        ),
        0
    ),
    ""
)</f>
        <v/>
      </c>
      <c r="N31" s="137" t="str">
        <f>IF(
    AND(LAHIKONTAKTSED!$AJ31,  LAHIKONTAKTSED!$I31 &lt;&gt; ""),
    IF(
        OR(
            EXACT(LAHIKONTAKTSED!$I31, "Lapsevanem"),
            EXACT(LAHIKONTAKTSED!$I31, "Eestkostja")
        ),
        IF(
            LAHIKONTAKTSED!N31 &lt;&gt; "",
            1,
            2
        ),
        0
    ),
    ""
)</f>
        <v/>
      </c>
      <c r="O31" s="136" t="str">
        <f>IF(
    LAHIKONTAKTSED!$AJ31,
    IF(LAHIKONTAKTSED!O31 &lt;&gt; "", 1, -1),
    ""
)</f>
        <v/>
      </c>
      <c r="P31" s="136" t="str">
        <f>IF(
    LAHIKONTAKTSED!$AJ31,
    IF(LAHIKONTAKTSED!P31 &lt;&gt; "", 1, -1),
    ""
)</f>
        <v/>
      </c>
      <c r="Q31" s="136" t="str">
        <f>IF(
    LAHIKONTAKTSED!$AJ31,
    IF(LAHIKONTAKTSED!Q31 &lt;&gt; "", 1, -1),
    ""
)</f>
        <v/>
      </c>
      <c r="R31" s="136" t="str">
        <f>IF(
    LAHIKONTAKTSED!$AJ31,
    IF(LAHIKONTAKTSED!R31 &lt;&gt; "", 1, 2),
    ""
)</f>
        <v/>
      </c>
      <c r="S31" s="158" t="str">
        <f ca="1">IF(LAHIKONTAKTSED!$AJ31,
    IF(AND(
        ISNUMBER(LAHIKONTAKTSED!S31),
        NOT(
            ISERROR(
                DATE(
                    YEAR(LAHIKONTAKTSED!S31),
                    MONTH(LAHIKONTAKTSED!S31),
                    DAY(LAHIKONTAKTSED!S31)
                )
            )
        ),
        IFERROR(LAHIKONTAKTSED!S31 &gt;= TODAY()-13, FALSE),
        IFERROR(LAHIKONTAKTSED!S31 &lt;= TODAY(), FALSE)
    ), 1, -2),
    ""
)</f>
        <v/>
      </c>
      <c r="T31" s="158" t="str">
        <f ca="1">IF(LAHIKONTAKTSED!$AJ31,
    IF(AND(
        ISNUMBER(LAHIKONTAKTSED!T31),
        NOT(
            ISERROR(
                DATE(
                    YEAR(LAHIKONTAKTSED!T31),
                    MONTH(LAHIKONTAKTSED!T31),
                    DAY(LAHIKONTAKTSED!T31)
                )
            )
        ),
        IFERROR(LAHIKONTAKTSED!T31 &gt;= TODAY()-13, FALSE),
        IFERROR(LAHIKONTAKTSED!T31 &lt;= TODAY()+1, FALSE)
    ), 1, -2),
    ""
)</f>
        <v/>
      </c>
      <c r="U31" s="159" t="str">
        <f ca="1">IF(LAHIKONTAKTSED!$AJ31,
    IF(AND(
        ISNUMBER(LAHIKONTAKTSED!U31),
        NOT(
            ISERROR(
                DATE(
                    YEAR(LAHIKONTAKTSED!U31),
                    MONTH(LAHIKONTAKTSED!U31),
                    DAY(LAHIKONTAKTSED!U31)
                )
            )
        ),
        IFERROR(LAHIKONTAKTSED!U31 &gt;= TODAY(), FALSE),
        IFERROR(LAHIKONTAKTSED!U31 &lt;= TODAY() + 11, FALSE)
    ), 1, -2),
    ""
)</f>
        <v/>
      </c>
      <c r="V31" s="136" t="str">
        <f>IF(
    LAHIKONTAKTSED!$AJ31,
    IF(LAHIKONTAKTSED!V31 &lt;&gt; "", 1, -1),
    ""
)</f>
        <v/>
      </c>
      <c r="W31" s="136" t="str">
        <f>IF(
    LAHIKONTAKTSED!$AJ31,
    IF(LAHIKONTAKTSED!W31 &lt;&gt; "", 1, -1),
    ""
)</f>
        <v/>
      </c>
      <c r="X31" s="159" t="str">
        <f ca="1">IF(
    AND(
        LAHIKONTAKTSED!$AJ31
    ),
    IF(
        LAHIKONTAKTSED!X31 &lt;&gt; "",
        IF(
            OR(
            AND(
                ISNUMBER(LAHIKONTAKTSED!X31),
                LAHIKONTAKTSED!X31 &gt; 30000000000,
                LAHIKONTAKTSED!X31 &lt; 63000000000,
                IFERROR(IF(
                    ISERROR(TEXT((CODE(MID("FEDCA@",LEFT(LAHIKONTAKTSED!X31,1),1))-50)*1000000+LEFT(LAHIKONTAKTSED!X31,7),"0000\.00\.00")+0),
                    FALSE,
                    IF(
                        IF(
                            MOD(SUMPRODUCT((MID(LAHIKONTAKTSED!X31,COLUMN($A$1:$J$1),1)+0),(MID("1234567891",COLUMN($A$1:$J$1),1)+0)),11)=10,
                            MOD(MOD(SUMPRODUCT((MID(LAHIKONTAKTSED!X31,COLUMN($A$1:$J$1),1)+0),(MID("3456789123",COLUMN($A$1:$J$1),1)+0)),11),10),
                            MOD(SUMPRODUCT((MID(LAHIKONTAKTSED!X31,COLUMN($A$1:$J$1),1)+0),(MID("1234567891",COLUMN($A$1:$J$1),1)+0)),11)
                        ) = MID(LAHIKONTAKTSED!X31,11,1)+0,
                        TRUE,
                        FALSE
                    )
                ), FALSE)
            ),
            AND(
                ISNUMBER(LAHIKONTAKTSED!X31),
                NOT(
                    ISERROR(
                        DATE(
                            YEAR(LAHIKONTAKTSED!X31),
                            MONTH(LAHIKONTAKTSED!X31),
                            DAY(LAHIKONTAKTSED!X31)
                        )
                    )
                ),
                IFERROR(LAHIKONTAKTSED!X31 &gt;= DATE(1910, 1, 1), FALSE),
                IFERROR(LAHIKONTAKTSED!X31 &lt;= TODAY(), FALSE)
            )
        ), 1, -2),
    -1),
    ""
)</f>
        <v/>
      </c>
    </row>
    <row r="32" spans="1:24" x14ac:dyDescent="0.35">
      <c r="A32" s="138" t="str">
        <f>LAHIKONTAKTSED!A32</f>
        <v/>
      </c>
      <c r="B32" s="154" t="str">
        <f ca="1">IF(LAHIKONTAKTSED!$AJ32,
    IF(AND(
        ISNUMBER(LAHIKONTAKTSED!B32),
        NOT(
            ISERROR(
                DATE(
                    YEAR(LAHIKONTAKTSED!B32),
                    MONTH(LAHIKONTAKTSED!B32),
                    DAY(LAHIKONTAKTSED!B32)
                )
            )
        ),
        IFERROR(LAHIKONTAKTSED!B32 &gt;= TODAY()-13, FALSE),
        IFERROR(LAHIKONTAKTSED!B32 &lt;= TODAY(), FALSE)
    ), 1, -2),
    ""
)</f>
        <v/>
      </c>
      <c r="C32" s="155" t="str">
        <f>IF(LAHIKONTAKTSED!$AJ32,
    IF(AND(
        LAHIKONTAKTSED!C32 &lt;&gt; ""
    ), 1, -2),
    ""
)</f>
        <v/>
      </c>
      <c r="D32" s="155" t="str">
        <f>IF(LAHIKONTAKTSED!$AJ32,
    IF(AND(
        LAHIKONTAKTSED!D32 &lt;&gt; ""
    ), 1, -2),
    ""
)</f>
        <v/>
      </c>
      <c r="E32" s="156" t="str">
        <f ca="1">IF(LAHIKONTAKTSED!$AJ32,
    IF(
        LAHIKONTAKTSED!E32 &lt;&gt; "",
        IF(
            OR(
            AND(
                ISNUMBER(LAHIKONTAKTSED!E32),
                LAHIKONTAKTSED!E32 &gt; 30000000000,
                LAHIKONTAKTSED!E32 &lt; 63000000000,
                IFERROR(IF(
                    ISERROR(TEXT((CODE(MID("FEDCA@",LEFT(LAHIKONTAKTSED!E32,1),1))-50)*1000000+LEFT(LAHIKONTAKTSED!E32,7),"0000\.00\.00")+0),
                    FALSE,
                    IF(
                        IF(
                            MOD(SUMPRODUCT((MID(LAHIKONTAKTSED!E32,COLUMN($A$1:$J$1),1)+0),(MID("1234567891",COLUMN($A$1:$J$1),1)+0)),11)=10,
                            MOD(MOD(SUMPRODUCT((MID(LAHIKONTAKTSED!E32,COLUMN($A$1:$J$1),1)+0),(MID("3456789123",COLUMN($A$1:$J$1),1)+0)),11),10),
                            MOD(SUMPRODUCT((MID(LAHIKONTAKTSED!E32,COLUMN($A$1:$J$1),1)+0),(MID("1234567891",COLUMN($A$1:$J$1),1)+0)),11)
                        ) = MID(LAHIKONTAKTSED!E32,11,1)+0,
                        TRUE,
                        FALSE
                    )
                ), FALSE)
            ),
            AND(
                ISNUMBER(LAHIKONTAKTSED!E32),
                NOT(
                    ISERROR(
                        DATE(
                            YEAR(LAHIKONTAKTSED!E32),
                            MONTH(LAHIKONTAKTSED!E32),
                            DAY(LAHIKONTAKTSED!E32)
                        )
                    )
                ),
                IFERROR(LAHIKONTAKTSED!E32 &gt;= DATE(1910, 1, 1), FALSE),
                IFERROR(LAHIKONTAKTSED!E32 &lt;= TODAY(), FALSE)
            )
        ), 1, -2),
    -1),
    ""
)</f>
        <v/>
      </c>
      <c r="F32" s="137" t="str">
        <f>IF(LAHIKONTAKTSED!$AJ32,
    IF(
        OR(
            LAHIKONTAKTSED!$I32 = "Lapsevanem",
            LAHIKONTAKTSED!$I32 = "Eestkostja"
        ),
        0,
        IF(
            OR(
                AND(_xlfn.NUMBERVALUE(LAHIKONTAKTSED!F32) &gt;  5000000, _xlfn.NUMBERVALUE(LAHIKONTAKTSED!F32) &lt;  5999999),
                AND(_xlfn.NUMBERVALUE(LAHIKONTAKTSED!F32) &gt; 50000000, _xlfn.NUMBERVALUE(LAHIKONTAKTSED!F32) &lt; 59999999)
            ),
            1,
            -2
        )
    ),
    ""
)</f>
        <v/>
      </c>
      <c r="G32" s="137" t="str">
        <f>IF(LAHIKONTAKTSED!$AJ32,
    IF(
        OR(
            LAHIKONTAKTSED!$I32 = "Lapsevanem",
            LAHIKONTAKTSED!$I32 = "Eestkostja"
        ),
        0,
        IF(
            LAHIKONTAKTSED!G32 &lt;&gt; "",
            1,
            2
        )
    ),
    ""
)</f>
        <v/>
      </c>
      <c r="H32" s="137" t="str">
        <f>IF(LAHIKONTAKTSED!$AJ32, IF(LAHIKONTAKTSED!H32 &lt;&gt; "", 1, 2), "")</f>
        <v/>
      </c>
      <c r="I32" s="157" t="str">
        <f>IF(LAHIKONTAKTSED!$AJ32,
    IF(OR(
        EXACT(LAHIKONTAKTSED!I32, "Lähikontaktne"),
        EXACT(LAHIKONTAKTSED!I32, "Lapsevanem"),
        EXACT(LAHIKONTAKTSED!I32, "Eestkostja")
    ), 1, -2),
    ""
)</f>
        <v/>
      </c>
      <c r="J32" s="137" t="str">
        <f>IF(
    AND(LAHIKONTAKTSED!$AJ32,  LAHIKONTAKTSED!$I32 &lt;&gt; ""),
    IF(
        OR(
            EXACT(LAHIKONTAKTSED!$I32, "Lapsevanem"),
            EXACT(LAHIKONTAKTSED!$I32, "Eestkostja")
        ),
        IF(
            LAHIKONTAKTSED!J32 &lt;&gt; "",
            1,
            -2
        ),
        0
    ),
    ""
)</f>
        <v/>
      </c>
      <c r="K32" s="137" t="str">
        <f>IF(
    AND(LAHIKONTAKTSED!$AJ32,  LAHIKONTAKTSED!$I32 &lt;&gt; ""),
    IF(
        OR(
            EXACT(LAHIKONTAKTSED!$I32, "Lapsevanem"),
            EXACT(LAHIKONTAKTSED!$I32, "Eestkostja")
        ),
        IF(
            LAHIKONTAKTSED!K32 &lt;&gt; "",
            1,
            -2
        ),
        0
    ),
    ""
)</f>
        <v/>
      </c>
      <c r="L32" s="137" t="str">
        <f ca="1">IF(
    AND(LAHIKONTAKTSED!$AJ32,  LAHIKONTAKTSED!$I32 &lt;&gt; ""),
    IF(
        OR(
            EXACT(LAHIKONTAKTSED!$I32, "Lapsevanem"),
            EXACT(LAHIKONTAKTSED!$I32, "Eestkostja")
        ),
        IF(
            LAHIKONTAKTSED!L32 &lt;&gt; "",
            IF(
                OR(
                    AND(
                        ISNUMBER(LAHIKONTAKTSED!L32),
                        LAHIKONTAKTSED!L32 &gt; 30000000000,
                        LAHIKONTAKTSED!L32 &lt; 63000000000,
                        IF(
                            ISERROR(TEXT((CODE(MID("FEDCA@",LEFT(LAHIKONTAKTSED!L32,1),1))-50)*1000000+LEFT(LAHIKONTAKTSED!L32,7),"0000\.00\.00")+0),
                            FALSE,
                            IF(
                                IF(
                                    MOD(SUMPRODUCT((MID(LAHIKONTAKTSED!L32,COLUMN($A$1:$J$1),1)+0),(MID("1234567891",COLUMN($A$1:$J$1),1)+0)),11)=10,
                                    MOD(MOD(SUMPRODUCT((MID(LAHIKONTAKTSED!L32,COLUMN($A$1:$J$1),1)+0),(MID("3456789123",COLUMN($A$1:$J$1),1)+0)),11),10),
                                    MOD(SUMPRODUCT((MID(LAHIKONTAKTSED!L32,COLUMN($A$1:$J$1),1)+0),(MID("1234567891",COLUMN($A$1:$J$1),1)+0)),11)
                                ) = MID(LAHIKONTAKTSED!L32,11,1)+0,
                                TRUE,
                                FALSE
                            )
                        )
                    ),
                    AND(
                        ISNUMBER(LAHIKONTAKTSED!L32),
                        NOT(
                            ISERROR(
                                DATE(
                                    YEAR(LAHIKONTAKTSED!L32),
                                    MONTH(LAHIKONTAKTSED!L32),
                                    DAY(LAHIKONTAKTSED!L32)
                                )
                            )
                        ),
                        IFERROR(LAHIKONTAKTSED!L32 &gt;= DATE(1910, 1, 1), FALSE),
                        IFERROR(LAHIKONTAKTSED!L32 &lt;= TODAY(), FALSE)
                    )
                ),
                1,
                -2),
            -1
        ),
        0
    ),
    ""
)</f>
        <v/>
      </c>
      <c r="M32" s="137" t="str">
        <f>IF(
    AND(LAHIKONTAKTSED!$AJ32,  LAHIKONTAKTSED!$I32 &lt;&gt; ""),
    IF(
        OR(
            EXACT(LAHIKONTAKTSED!$I32, "Lapsevanem"),
            EXACT(LAHIKONTAKTSED!$I32, "Eestkostja")
        ),
        IF(
            OR(
                AND(_xlfn.NUMBERVALUE(LAHIKONTAKTSED!M32) &gt;  5000000, _xlfn.NUMBERVALUE(LAHIKONTAKTSED!M32) &lt;  5999999),
                AND(_xlfn.NUMBERVALUE(LAHIKONTAKTSED!M32) &gt; 50000000, _xlfn.NUMBERVALUE(LAHIKONTAKTSED!M32) &lt; 59999999)
            ),
            1,
            -2
        ),
        0
    ),
    ""
)</f>
        <v/>
      </c>
      <c r="N32" s="137" t="str">
        <f>IF(
    AND(LAHIKONTAKTSED!$AJ32,  LAHIKONTAKTSED!$I32 &lt;&gt; ""),
    IF(
        OR(
            EXACT(LAHIKONTAKTSED!$I32, "Lapsevanem"),
            EXACT(LAHIKONTAKTSED!$I32, "Eestkostja")
        ),
        IF(
            LAHIKONTAKTSED!N32 &lt;&gt; "",
            1,
            2
        ),
        0
    ),
    ""
)</f>
        <v/>
      </c>
      <c r="O32" s="136" t="str">
        <f>IF(
    LAHIKONTAKTSED!$AJ32,
    IF(LAHIKONTAKTSED!O32 &lt;&gt; "", 1, -1),
    ""
)</f>
        <v/>
      </c>
      <c r="P32" s="136" t="str">
        <f>IF(
    LAHIKONTAKTSED!$AJ32,
    IF(LAHIKONTAKTSED!P32 &lt;&gt; "", 1, -1),
    ""
)</f>
        <v/>
      </c>
      <c r="Q32" s="136" t="str">
        <f>IF(
    LAHIKONTAKTSED!$AJ32,
    IF(LAHIKONTAKTSED!Q32 &lt;&gt; "", 1, -1),
    ""
)</f>
        <v/>
      </c>
      <c r="R32" s="136" t="str">
        <f>IF(
    LAHIKONTAKTSED!$AJ32,
    IF(LAHIKONTAKTSED!R32 &lt;&gt; "", 1, 2),
    ""
)</f>
        <v/>
      </c>
      <c r="S32" s="158" t="str">
        <f ca="1">IF(LAHIKONTAKTSED!$AJ32,
    IF(AND(
        ISNUMBER(LAHIKONTAKTSED!S32),
        NOT(
            ISERROR(
                DATE(
                    YEAR(LAHIKONTAKTSED!S32),
                    MONTH(LAHIKONTAKTSED!S32),
                    DAY(LAHIKONTAKTSED!S32)
                )
            )
        ),
        IFERROR(LAHIKONTAKTSED!S32 &gt;= TODAY()-13, FALSE),
        IFERROR(LAHIKONTAKTSED!S32 &lt;= TODAY(), FALSE)
    ), 1, -2),
    ""
)</f>
        <v/>
      </c>
      <c r="T32" s="158" t="str">
        <f ca="1">IF(LAHIKONTAKTSED!$AJ32,
    IF(AND(
        ISNUMBER(LAHIKONTAKTSED!T32),
        NOT(
            ISERROR(
                DATE(
                    YEAR(LAHIKONTAKTSED!T32),
                    MONTH(LAHIKONTAKTSED!T32),
                    DAY(LAHIKONTAKTSED!T32)
                )
            )
        ),
        IFERROR(LAHIKONTAKTSED!T32 &gt;= TODAY()-13, FALSE),
        IFERROR(LAHIKONTAKTSED!T32 &lt;= TODAY()+1, FALSE)
    ), 1, -2),
    ""
)</f>
        <v/>
      </c>
      <c r="U32" s="159" t="str">
        <f ca="1">IF(LAHIKONTAKTSED!$AJ32,
    IF(AND(
        ISNUMBER(LAHIKONTAKTSED!U32),
        NOT(
            ISERROR(
                DATE(
                    YEAR(LAHIKONTAKTSED!U32),
                    MONTH(LAHIKONTAKTSED!U32),
                    DAY(LAHIKONTAKTSED!U32)
                )
            )
        ),
        IFERROR(LAHIKONTAKTSED!U32 &gt;= TODAY(), FALSE),
        IFERROR(LAHIKONTAKTSED!U32 &lt;= TODAY() + 11, FALSE)
    ), 1, -2),
    ""
)</f>
        <v/>
      </c>
      <c r="V32" s="136" t="str">
        <f>IF(
    LAHIKONTAKTSED!$AJ32,
    IF(LAHIKONTAKTSED!V32 &lt;&gt; "", 1, -1),
    ""
)</f>
        <v/>
      </c>
      <c r="W32" s="136" t="str">
        <f>IF(
    LAHIKONTAKTSED!$AJ32,
    IF(LAHIKONTAKTSED!W32 &lt;&gt; "", 1, -1),
    ""
)</f>
        <v/>
      </c>
      <c r="X32" s="159" t="str">
        <f ca="1">IF(
    AND(
        LAHIKONTAKTSED!$AJ32
    ),
    IF(
        LAHIKONTAKTSED!X32 &lt;&gt; "",
        IF(
            OR(
            AND(
                ISNUMBER(LAHIKONTAKTSED!X32),
                LAHIKONTAKTSED!X32 &gt; 30000000000,
                LAHIKONTAKTSED!X32 &lt; 63000000000,
                IFERROR(IF(
                    ISERROR(TEXT((CODE(MID("FEDCA@",LEFT(LAHIKONTAKTSED!X32,1),1))-50)*1000000+LEFT(LAHIKONTAKTSED!X32,7),"0000\.00\.00")+0),
                    FALSE,
                    IF(
                        IF(
                            MOD(SUMPRODUCT((MID(LAHIKONTAKTSED!X32,COLUMN($A$1:$J$1),1)+0),(MID("1234567891",COLUMN($A$1:$J$1),1)+0)),11)=10,
                            MOD(MOD(SUMPRODUCT((MID(LAHIKONTAKTSED!X32,COLUMN($A$1:$J$1),1)+0),(MID("3456789123",COLUMN($A$1:$J$1),1)+0)),11),10),
                            MOD(SUMPRODUCT((MID(LAHIKONTAKTSED!X32,COLUMN($A$1:$J$1),1)+0),(MID("1234567891",COLUMN($A$1:$J$1),1)+0)),11)
                        ) = MID(LAHIKONTAKTSED!X32,11,1)+0,
                        TRUE,
                        FALSE
                    )
                ), FALSE)
            ),
            AND(
                ISNUMBER(LAHIKONTAKTSED!X32),
                NOT(
                    ISERROR(
                        DATE(
                            YEAR(LAHIKONTAKTSED!X32),
                            MONTH(LAHIKONTAKTSED!X32),
                            DAY(LAHIKONTAKTSED!X32)
                        )
                    )
                ),
                IFERROR(LAHIKONTAKTSED!X32 &gt;= DATE(1910, 1, 1), FALSE),
                IFERROR(LAHIKONTAKTSED!X32 &lt;= TODAY(), FALSE)
            )
        ), 1, -2),
    -1),
    ""
)</f>
        <v/>
      </c>
    </row>
    <row r="33" spans="1:24" x14ac:dyDescent="0.35">
      <c r="A33" s="138" t="str">
        <f>LAHIKONTAKTSED!A33</f>
        <v/>
      </c>
      <c r="B33" s="154" t="str">
        <f ca="1">IF(LAHIKONTAKTSED!$AJ33,
    IF(AND(
        ISNUMBER(LAHIKONTAKTSED!B33),
        NOT(
            ISERROR(
                DATE(
                    YEAR(LAHIKONTAKTSED!B33),
                    MONTH(LAHIKONTAKTSED!B33),
                    DAY(LAHIKONTAKTSED!B33)
                )
            )
        ),
        IFERROR(LAHIKONTAKTSED!B33 &gt;= TODAY()-13, FALSE),
        IFERROR(LAHIKONTAKTSED!B33 &lt;= TODAY(), FALSE)
    ), 1, -2),
    ""
)</f>
        <v/>
      </c>
      <c r="C33" s="155" t="str">
        <f>IF(LAHIKONTAKTSED!$AJ33,
    IF(AND(
        LAHIKONTAKTSED!C33 &lt;&gt; ""
    ), 1, -2),
    ""
)</f>
        <v/>
      </c>
      <c r="D33" s="155" t="str">
        <f>IF(LAHIKONTAKTSED!$AJ33,
    IF(AND(
        LAHIKONTAKTSED!D33 &lt;&gt; ""
    ), 1, -2),
    ""
)</f>
        <v/>
      </c>
      <c r="E33" s="156" t="str">
        <f ca="1">IF(LAHIKONTAKTSED!$AJ33,
    IF(
        LAHIKONTAKTSED!E33 &lt;&gt; "",
        IF(
            OR(
            AND(
                ISNUMBER(LAHIKONTAKTSED!E33),
                LAHIKONTAKTSED!E33 &gt; 30000000000,
                LAHIKONTAKTSED!E33 &lt; 63000000000,
                IFERROR(IF(
                    ISERROR(TEXT((CODE(MID("FEDCA@",LEFT(LAHIKONTAKTSED!E33,1),1))-50)*1000000+LEFT(LAHIKONTAKTSED!E33,7),"0000\.00\.00")+0),
                    FALSE,
                    IF(
                        IF(
                            MOD(SUMPRODUCT((MID(LAHIKONTAKTSED!E33,COLUMN($A$1:$J$1),1)+0),(MID("1234567891",COLUMN($A$1:$J$1),1)+0)),11)=10,
                            MOD(MOD(SUMPRODUCT((MID(LAHIKONTAKTSED!E33,COLUMN($A$1:$J$1),1)+0),(MID("3456789123",COLUMN($A$1:$J$1),1)+0)),11),10),
                            MOD(SUMPRODUCT((MID(LAHIKONTAKTSED!E33,COLUMN($A$1:$J$1),1)+0),(MID("1234567891",COLUMN($A$1:$J$1),1)+0)),11)
                        ) = MID(LAHIKONTAKTSED!E33,11,1)+0,
                        TRUE,
                        FALSE
                    )
                ), FALSE)
            ),
            AND(
                ISNUMBER(LAHIKONTAKTSED!E33),
                NOT(
                    ISERROR(
                        DATE(
                            YEAR(LAHIKONTAKTSED!E33),
                            MONTH(LAHIKONTAKTSED!E33),
                            DAY(LAHIKONTAKTSED!E33)
                        )
                    )
                ),
                IFERROR(LAHIKONTAKTSED!E33 &gt;= DATE(1910, 1, 1), FALSE),
                IFERROR(LAHIKONTAKTSED!E33 &lt;= TODAY(), FALSE)
            )
        ), 1, -2),
    -1),
    ""
)</f>
        <v/>
      </c>
      <c r="F33" s="137" t="str">
        <f>IF(LAHIKONTAKTSED!$AJ33,
    IF(
        OR(
            LAHIKONTAKTSED!$I33 = "Lapsevanem",
            LAHIKONTAKTSED!$I33 = "Eestkostja"
        ),
        0,
        IF(
            OR(
                AND(_xlfn.NUMBERVALUE(LAHIKONTAKTSED!F33) &gt;  5000000, _xlfn.NUMBERVALUE(LAHIKONTAKTSED!F33) &lt;  5999999),
                AND(_xlfn.NUMBERVALUE(LAHIKONTAKTSED!F33) &gt; 50000000, _xlfn.NUMBERVALUE(LAHIKONTAKTSED!F33) &lt; 59999999)
            ),
            1,
            -2
        )
    ),
    ""
)</f>
        <v/>
      </c>
      <c r="G33" s="137" t="str">
        <f>IF(LAHIKONTAKTSED!$AJ33,
    IF(
        OR(
            LAHIKONTAKTSED!$I33 = "Lapsevanem",
            LAHIKONTAKTSED!$I33 = "Eestkostja"
        ),
        0,
        IF(
            LAHIKONTAKTSED!G33 &lt;&gt; "",
            1,
            2
        )
    ),
    ""
)</f>
        <v/>
      </c>
      <c r="H33" s="137" t="str">
        <f>IF(LAHIKONTAKTSED!$AJ33, IF(LAHIKONTAKTSED!H33 &lt;&gt; "", 1, 2), "")</f>
        <v/>
      </c>
      <c r="I33" s="157" t="str">
        <f>IF(LAHIKONTAKTSED!$AJ33,
    IF(OR(
        EXACT(LAHIKONTAKTSED!I33, "Lähikontaktne"),
        EXACT(LAHIKONTAKTSED!I33, "Lapsevanem"),
        EXACT(LAHIKONTAKTSED!I33, "Eestkostja")
    ), 1, -2),
    ""
)</f>
        <v/>
      </c>
      <c r="J33" s="137" t="str">
        <f>IF(
    AND(LAHIKONTAKTSED!$AJ33,  LAHIKONTAKTSED!$I33 &lt;&gt; ""),
    IF(
        OR(
            EXACT(LAHIKONTAKTSED!$I33, "Lapsevanem"),
            EXACT(LAHIKONTAKTSED!$I33, "Eestkostja")
        ),
        IF(
            LAHIKONTAKTSED!J33 &lt;&gt; "",
            1,
            -2
        ),
        0
    ),
    ""
)</f>
        <v/>
      </c>
      <c r="K33" s="137" t="str">
        <f>IF(
    AND(LAHIKONTAKTSED!$AJ33,  LAHIKONTAKTSED!$I33 &lt;&gt; ""),
    IF(
        OR(
            EXACT(LAHIKONTAKTSED!$I33, "Lapsevanem"),
            EXACT(LAHIKONTAKTSED!$I33, "Eestkostja")
        ),
        IF(
            LAHIKONTAKTSED!K33 &lt;&gt; "",
            1,
            -2
        ),
        0
    ),
    ""
)</f>
        <v/>
      </c>
      <c r="L33" s="137" t="str">
        <f ca="1">IF(
    AND(LAHIKONTAKTSED!$AJ33,  LAHIKONTAKTSED!$I33 &lt;&gt; ""),
    IF(
        OR(
            EXACT(LAHIKONTAKTSED!$I33, "Lapsevanem"),
            EXACT(LAHIKONTAKTSED!$I33, "Eestkostja")
        ),
        IF(
            LAHIKONTAKTSED!L33 &lt;&gt; "",
            IF(
                OR(
                    AND(
                        ISNUMBER(LAHIKONTAKTSED!L33),
                        LAHIKONTAKTSED!L33 &gt; 30000000000,
                        LAHIKONTAKTSED!L33 &lt; 63000000000,
                        IF(
                            ISERROR(TEXT((CODE(MID("FEDCA@",LEFT(LAHIKONTAKTSED!L33,1),1))-50)*1000000+LEFT(LAHIKONTAKTSED!L33,7),"0000\.00\.00")+0),
                            FALSE,
                            IF(
                                IF(
                                    MOD(SUMPRODUCT((MID(LAHIKONTAKTSED!L33,COLUMN($A$1:$J$1),1)+0),(MID("1234567891",COLUMN($A$1:$J$1),1)+0)),11)=10,
                                    MOD(MOD(SUMPRODUCT((MID(LAHIKONTAKTSED!L33,COLUMN($A$1:$J$1),1)+0),(MID("3456789123",COLUMN($A$1:$J$1),1)+0)),11),10),
                                    MOD(SUMPRODUCT((MID(LAHIKONTAKTSED!L33,COLUMN($A$1:$J$1),1)+0),(MID("1234567891",COLUMN($A$1:$J$1),1)+0)),11)
                                ) = MID(LAHIKONTAKTSED!L33,11,1)+0,
                                TRUE,
                                FALSE
                            )
                        )
                    ),
                    AND(
                        ISNUMBER(LAHIKONTAKTSED!L33),
                        NOT(
                            ISERROR(
                                DATE(
                                    YEAR(LAHIKONTAKTSED!L33),
                                    MONTH(LAHIKONTAKTSED!L33),
                                    DAY(LAHIKONTAKTSED!L33)
                                )
                            )
                        ),
                        IFERROR(LAHIKONTAKTSED!L33 &gt;= DATE(1910, 1, 1), FALSE),
                        IFERROR(LAHIKONTAKTSED!L33 &lt;= TODAY(), FALSE)
                    )
                ),
                1,
                -2),
            -1
        ),
        0
    ),
    ""
)</f>
        <v/>
      </c>
      <c r="M33" s="137" t="str">
        <f>IF(
    AND(LAHIKONTAKTSED!$AJ33,  LAHIKONTAKTSED!$I33 &lt;&gt; ""),
    IF(
        OR(
            EXACT(LAHIKONTAKTSED!$I33, "Lapsevanem"),
            EXACT(LAHIKONTAKTSED!$I33, "Eestkostja")
        ),
        IF(
            OR(
                AND(_xlfn.NUMBERVALUE(LAHIKONTAKTSED!M33) &gt;  5000000, _xlfn.NUMBERVALUE(LAHIKONTAKTSED!M33) &lt;  5999999),
                AND(_xlfn.NUMBERVALUE(LAHIKONTAKTSED!M33) &gt; 50000000, _xlfn.NUMBERVALUE(LAHIKONTAKTSED!M33) &lt; 59999999)
            ),
            1,
            -2
        ),
        0
    ),
    ""
)</f>
        <v/>
      </c>
      <c r="N33" s="137" t="str">
        <f>IF(
    AND(LAHIKONTAKTSED!$AJ33,  LAHIKONTAKTSED!$I33 &lt;&gt; ""),
    IF(
        OR(
            EXACT(LAHIKONTAKTSED!$I33, "Lapsevanem"),
            EXACT(LAHIKONTAKTSED!$I33, "Eestkostja")
        ),
        IF(
            LAHIKONTAKTSED!N33 &lt;&gt; "",
            1,
            2
        ),
        0
    ),
    ""
)</f>
        <v/>
      </c>
      <c r="O33" s="136" t="str">
        <f>IF(
    LAHIKONTAKTSED!$AJ33,
    IF(LAHIKONTAKTSED!O33 &lt;&gt; "", 1, -1),
    ""
)</f>
        <v/>
      </c>
      <c r="P33" s="136" t="str">
        <f>IF(
    LAHIKONTAKTSED!$AJ33,
    IF(LAHIKONTAKTSED!P33 &lt;&gt; "", 1, -1),
    ""
)</f>
        <v/>
      </c>
      <c r="Q33" s="136" t="str">
        <f>IF(
    LAHIKONTAKTSED!$AJ33,
    IF(LAHIKONTAKTSED!Q33 &lt;&gt; "", 1, -1),
    ""
)</f>
        <v/>
      </c>
      <c r="R33" s="136" t="str">
        <f>IF(
    LAHIKONTAKTSED!$AJ33,
    IF(LAHIKONTAKTSED!R33 &lt;&gt; "", 1, 2),
    ""
)</f>
        <v/>
      </c>
      <c r="S33" s="158" t="str">
        <f ca="1">IF(LAHIKONTAKTSED!$AJ33,
    IF(AND(
        ISNUMBER(LAHIKONTAKTSED!S33),
        NOT(
            ISERROR(
                DATE(
                    YEAR(LAHIKONTAKTSED!S33),
                    MONTH(LAHIKONTAKTSED!S33),
                    DAY(LAHIKONTAKTSED!S33)
                )
            )
        ),
        IFERROR(LAHIKONTAKTSED!S33 &gt;= TODAY()-13, FALSE),
        IFERROR(LAHIKONTAKTSED!S33 &lt;= TODAY(), FALSE)
    ), 1, -2),
    ""
)</f>
        <v/>
      </c>
      <c r="T33" s="158" t="str">
        <f ca="1">IF(LAHIKONTAKTSED!$AJ33,
    IF(AND(
        ISNUMBER(LAHIKONTAKTSED!T33),
        NOT(
            ISERROR(
                DATE(
                    YEAR(LAHIKONTAKTSED!T33),
                    MONTH(LAHIKONTAKTSED!T33),
                    DAY(LAHIKONTAKTSED!T33)
                )
            )
        ),
        IFERROR(LAHIKONTAKTSED!T33 &gt;= TODAY()-13, FALSE),
        IFERROR(LAHIKONTAKTSED!T33 &lt;= TODAY()+1, FALSE)
    ), 1, -2),
    ""
)</f>
        <v/>
      </c>
      <c r="U33" s="159" t="str">
        <f ca="1">IF(LAHIKONTAKTSED!$AJ33,
    IF(AND(
        ISNUMBER(LAHIKONTAKTSED!U33),
        NOT(
            ISERROR(
                DATE(
                    YEAR(LAHIKONTAKTSED!U33),
                    MONTH(LAHIKONTAKTSED!U33),
                    DAY(LAHIKONTAKTSED!U33)
                )
            )
        ),
        IFERROR(LAHIKONTAKTSED!U33 &gt;= TODAY(), FALSE),
        IFERROR(LAHIKONTAKTSED!U33 &lt;= TODAY() + 11, FALSE)
    ), 1, -2),
    ""
)</f>
        <v/>
      </c>
      <c r="V33" s="136" t="str">
        <f>IF(
    LAHIKONTAKTSED!$AJ33,
    IF(LAHIKONTAKTSED!V33 &lt;&gt; "", 1, -1),
    ""
)</f>
        <v/>
      </c>
      <c r="W33" s="136" t="str">
        <f>IF(
    LAHIKONTAKTSED!$AJ33,
    IF(LAHIKONTAKTSED!W33 &lt;&gt; "", 1, -1),
    ""
)</f>
        <v/>
      </c>
      <c r="X33" s="159" t="str">
        <f ca="1">IF(
    AND(
        LAHIKONTAKTSED!$AJ33
    ),
    IF(
        LAHIKONTAKTSED!X33 &lt;&gt; "",
        IF(
            OR(
            AND(
                ISNUMBER(LAHIKONTAKTSED!X33),
                LAHIKONTAKTSED!X33 &gt; 30000000000,
                LAHIKONTAKTSED!X33 &lt; 63000000000,
                IFERROR(IF(
                    ISERROR(TEXT((CODE(MID("FEDCA@",LEFT(LAHIKONTAKTSED!X33,1),1))-50)*1000000+LEFT(LAHIKONTAKTSED!X33,7),"0000\.00\.00")+0),
                    FALSE,
                    IF(
                        IF(
                            MOD(SUMPRODUCT((MID(LAHIKONTAKTSED!X33,COLUMN($A$1:$J$1),1)+0),(MID("1234567891",COLUMN($A$1:$J$1),1)+0)),11)=10,
                            MOD(MOD(SUMPRODUCT((MID(LAHIKONTAKTSED!X33,COLUMN($A$1:$J$1),1)+0),(MID("3456789123",COLUMN($A$1:$J$1),1)+0)),11),10),
                            MOD(SUMPRODUCT((MID(LAHIKONTAKTSED!X33,COLUMN($A$1:$J$1),1)+0),(MID("1234567891",COLUMN($A$1:$J$1),1)+0)),11)
                        ) = MID(LAHIKONTAKTSED!X33,11,1)+0,
                        TRUE,
                        FALSE
                    )
                ), FALSE)
            ),
            AND(
                ISNUMBER(LAHIKONTAKTSED!X33),
                NOT(
                    ISERROR(
                        DATE(
                            YEAR(LAHIKONTAKTSED!X33),
                            MONTH(LAHIKONTAKTSED!X33),
                            DAY(LAHIKONTAKTSED!X33)
                        )
                    )
                ),
                IFERROR(LAHIKONTAKTSED!X33 &gt;= DATE(1910, 1, 1), FALSE),
                IFERROR(LAHIKONTAKTSED!X33 &lt;= TODAY(), FALSE)
            )
        ), 1, -2),
    -1),
    ""
)</f>
        <v/>
      </c>
    </row>
    <row r="34" spans="1:24" x14ac:dyDescent="0.35">
      <c r="A34" s="138" t="str">
        <f>LAHIKONTAKTSED!A34</f>
        <v/>
      </c>
      <c r="B34" s="154" t="str">
        <f ca="1">IF(LAHIKONTAKTSED!$AJ34,
    IF(AND(
        ISNUMBER(LAHIKONTAKTSED!B34),
        NOT(
            ISERROR(
                DATE(
                    YEAR(LAHIKONTAKTSED!B34),
                    MONTH(LAHIKONTAKTSED!B34),
                    DAY(LAHIKONTAKTSED!B34)
                )
            )
        ),
        IFERROR(LAHIKONTAKTSED!B34 &gt;= TODAY()-13, FALSE),
        IFERROR(LAHIKONTAKTSED!B34 &lt;= TODAY(), FALSE)
    ), 1, -2),
    ""
)</f>
        <v/>
      </c>
      <c r="C34" s="155" t="str">
        <f>IF(LAHIKONTAKTSED!$AJ34,
    IF(AND(
        LAHIKONTAKTSED!C34 &lt;&gt; ""
    ), 1, -2),
    ""
)</f>
        <v/>
      </c>
      <c r="D34" s="155" t="str">
        <f>IF(LAHIKONTAKTSED!$AJ34,
    IF(AND(
        LAHIKONTAKTSED!D34 &lt;&gt; ""
    ), 1, -2),
    ""
)</f>
        <v/>
      </c>
      <c r="E34" s="156" t="str">
        <f ca="1">IF(LAHIKONTAKTSED!$AJ34,
    IF(
        LAHIKONTAKTSED!E34 &lt;&gt; "",
        IF(
            OR(
            AND(
                ISNUMBER(LAHIKONTAKTSED!E34),
                LAHIKONTAKTSED!E34 &gt; 30000000000,
                LAHIKONTAKTSED!E34 &lt; 63000000000,
                IFERROR(IF(
                    ISERROR(TEXT((CODE(MID("FEDCA@",LEFT(LAHIKONTAKTSED!E34,1),1))-50)*1000000+LEFT(LAHIKONTAKTSED!E34,7),"0000\.00\.00")+0),
                    FALSE,
                    IF(
                        IF(
                            MOD(SUMPRODUCT((MID(LAHIKONTAKTSED!E34,COLUMN($A$1:$J$1),1)+0),(MID("1234567891",COLUMN($A$1:$J$1),1)+0)),11)=10,
                            MOD(MOD(SUMPRODUCT((MID(LAHIKONTAKTSED!E34,COLUMN($A$1:$J$1),1)+0),(MID("3456789123",COLUMN($A$1:$J$1),1)+0)),11),10),
                            MOD(SUMPRODUCT((MID(LAHIKONTAKTSED!E34,COLUMN($A$1:$J$1),1)+0),(MID("1234567891",COLUMN($A$1:$J$1),1)+0)),11)
                        ) = MID(LAHIKONTAKTSED!E34,11,1)+0,
                        TRUE,
                        FALSE
                    )
                ), FALSE)
            ),
            AND(
                ISNUMBER(LAHIKONTAKTSED!E34),
                NOT(
                    ISERROR(
                        DATE(
                            YEAR(LAHIKONTAKTSED!E34),
                            MONTH(LAHIKONTAKTSED!E34),
                            DAY(LAHIKONTAKTSED!E34)
                        )
                    )
                ),
                IFERROR(LAHIKONTAKTSED!E34 &gt;= DATE(1910, 1, 1), FALSE),
                IFERROR(LAHIKONTAKTSED!E34 &lt;= TODAY(), FALSE)
            )
        ), 1, -2),
    -1),
    ""
)</f>
        <v/>
      </c>
      <c r="F34" s="137" t="str">
        <f>IF(LAHIKONTAKTSED!$AJ34,
    IF(
        OR(
            LAHIKONTAKTSED!$I34 = "Lapsevanem",
            LAHIKONTAKTSED!$I34 = "Eestkostja"
        ),
        0,
        IF(
            OR(
                AND(_xlfn.NUMBERVALUE(LAHIKONTAKTSED!F34) &gt;  5000000, _xlfn.NUMBERVALUE(LAHIKONTAKTSED!F34) &lt;  5999999),
                AND(_xlfn.NUMBERVALUE(LAHIKONTAKTSED!F34) &gt; 50000000, _xlfn.NUMBERVALUE(LAHIKONTAKTSED!F34) &lt; 59999999)
            ),
            1,
            -2
        )
    ),
    ""
)</f>
        <v/>
      </c>
      <c r="G34" s="137" t="str">
        <f>IF(LAHIKONTAKTSED!$AJ34,
    IF(
        OR(
            LAHIKONTAKTSED!$I34 = "Lapsevanem",
            LAHIKONTAKTSED!$I34 = "Eestkostja"
        ),
        0,
        IF(
            LAHIKONTAKTSED!G34 &lt;&gt; "",
            1,
            2
        )
    ),
    ""
)</f>
        <v/>
      </c>
      <c r="H34" s="137" t="str">
        <f>IF(LAHIKONTAKTSED!$AJ34, IF(LAHIKONTAKTSED!H34 &lt;&gt; "", 1, 2), "")</f>
        <v/>
      </c>
      <c r="I34" s="157" t="str">
        <f>IF(LAHIKONTAKTSED!$AJ34,
    IF(OR(
        EXACT(LAHIKONTAKTSED!I34, "Lähikontaktne"),
        EXACT(LAHIKONTAKTSED!I34, "Lapsevanem"),
        EXACT(LAHIKONTAKTSED!I34, "Eestkostja")
    ), 1, -2),
    ""
)</f>
        <v/>
      </c>
      <c r="J34" s="137" t="str">
        <f>IF(
    AND(LAHIKONTAKTSED!$AJ34,  LAHIKONTAKTSED!$I34 &lt;&gt; ""),
    IF(
        OR(
            EXACT(LAHIKONTAKTSED!$I34, "Lapsevanem"),
            EXACT(LAHIKONTAKTSED!$I34, "Eestkostja")
        ),
        IF(
            LAHIKONTAKTSED!J34 &lt;&gt; "",
            1,
            -2
        ),
        0
    ),
    ""
)</f>
        <v/>
      </c>
      <c r="K34" s="137" t="str">
        <f>IF(
    AND(LAHIKONTAKTSED!$AJ34,  LAHIKONTAKTSED!$I34 &lt;&gt; ""),
    IF(
        OR(
            EXACT(LAHIKONTAKTSED!$I34, "Lapsevanem"),
            EXACT(LAHIKONTAKTSED!$I34, "Eestkostja")
        ),
        IF(
            LAHIKONTAKTSED!K34 &lt;&gt; "",
            1,
            -2
        ),
        0
    ),
    ""
)</f>
        <v/>
      </c>
      <c r="L34" s="137" t="str">
        <f ca="1">IF(
    AND(LAHIKONTAKTSED!$AJ34,  LAHIKONTAKTSED!$I34 &lt;&gt; ""),
    IF(
        OR(
            EXACT(LAHIKONTAKTSED!$I34, "Lapsevanem"),
            EXACT(LAHIKONTAKTSED!$I34, "Eestkostja")
        ),
        IF(
            LAHIKONTAKTSED!L34 &lt;&gt; "",
            IF(
                OR(
                    AND(
                        ISNUMBER(LAHIKONTAKTSED!L34),
                        LAHIKONTAKTSED!L34 &gt; 30000000000,
                        LAHIKONTAKTSED!L34 &lt; 63000000000,
                        IF(
                            ISERROR(TEXT((CODE(MID("FEDCA@",LEFT(LAHIKONTAKTSED!L34,1),1))-50)*1000000+LEFT(LAHIKONTAKTSED!L34,7),"0000\.00\.00")+0),
                            FALSE,
                            IF(
                                IF(
                                    MOD(SUMPRODUCT((MID(LAHIKONTAKTSED!L34,COLUMN($A$1:$J$1),1)+0),(MID("1234567891",COLUMN($A$1:$J$1),1)+0)),11)=10,
                                    MOD(MOD(SUMPRODUCT((MID(LAHIKONTAKTSED!L34,COLUMN($A$1:$J$1),1)+0),(MID("3456789123",COLUMN($A$1:$J$1),1)+0)),11),10),
                                    MOD(SUMPRODUCT((MID(LAHIKONTAKTSED!L34,COLUMN($A$1:$J$1),1)+0),(MID("1234567891",COLUMN($A$1:$J$1),1)+0)),11)
                                ) = MID(LAHIKONTAKTSED!L34,11,1)+0,
                                TRUE,
                                FALSE
                            )
                        )
                    ),
                    AND(
                        ISNUMBER(LAHIKONTAKTSED!L34),
                        NOT(
                            ISERROR(
                                DATE(
                                    YEAR(LAHIKONTAKTSED!L34),
                                    MONTH(LAHIKONTAKTSED!L34),
                                    DAY(LAHIKONTAKTSED!L34)
                                )
                            )
                        ),
                        IFERROR(LAHIKONTAKTSED!L34 &gt;= DATE(1910, 1, 1), FALSE),
                        IFERROR(LAHIKONTAKTSED!L34 &lt;= TODAY(), FALSE)
                    )
                ),
                1,
                -2),
            -1
        ),
        0
    ),
    ""
)</f>
        <v/>
      </c>
      <c r="M34" s="137" t="str">
        <f>IF(
    AND(LAHIKONTAKTSED!$AJ34,  LAHIKONTAKTSED!$I34 &lt;&gt; ""),
    IF(
        OR(
            EXACT(LAHIKONTAKTSED!$I34, "Lapsevanem"),
            EXACT(LAHIKONTAKTSED!$I34, "Eestkostja")
        ),
        IF(
            OR(
                AND(_xlfn.NUMBERVALUE(LAHIKONTAKTSED!M34) &gt;  5000000, _xlfn.NUMBERVALUE(LAHIKONTAKTSED!M34) &lt;  5999999),
                AND(_xlfn.NUMBERVALUE(LAHIKONTAKTSED!M34) &gt; 50000000, _xlfn.NUMBERVALUE(LAHIKONTAKTSED!M34) &lt; 59999999)
            ),
            1,
            -2
        ),
        0
    ),
    ""
)</f>
        <v/>
      </c>
      <c r="N34" s="137" t="str">
        <f>IF(
    AND(LAHIKONTAKTSED!$AJ34,  LAHIKONTAKTSED!$I34 &lt;&gt; ""),
    IF(
        OR(
            EXACT(LAHIKONTAKTSED!$I34, "Lapsevanem"),
            EXACT(LAHIKONTAKTSED!$I34, "Eestkostja")
        ),
        IF(
            LAHIKONTAKTSED!N34 &lt;&gt; "",
            1,
            2
        ),
        0
    ),
    ""
)</f>
        <v/>
      </c>
      <c r="O34" s="136" t="str">
        <f>IF(
    LAHIKONTAKTSED!$AJ34,
    IF(LAHIKONTAKTSED!O34 &lt;&gt; "", 1, -1),
    ""
)</f>
        <v/>
      </c>
      <c r="P34" s="136" t="str">
        <f>IF(
    LAHIKONTAKTSED!$AJ34,
    IF(LAHIKONTAKTSED!P34 &lt;&gt; "", 1, -1),
    ""
)</f>
        <v/>
      </c>
      <c r="Q34" s="136" t="str">
        <f>IF(
    LAHIKONTAKTSED!$AJ34,
    IF(LAHIKONTAKTSED!Q34 &lt;&gt; "", 1, -1),
    ""
)</f>
        <v/>
      </c>
      <c r="R34" s="136" t="str">
        <f>IF(
    LAHIKONTAKTSED!$AJ34,
    IF(LAHIKONTAKTSED!R34 &lt;&gt; "", 1, 2),
    ""
)</f>
        <v/>
      </c>
      <c r="S34" s="158" t="str">
        <f ca="1">IF(LAHIKONTAKTSED!$AJ34,
    IF(AND(
        ISNUMBER(LAHIKONTAKTSED!S34),
        NOT(
            ISERROR(
                DATE(
                    YEAR(LAHIKONTAKTSED!S34),
                    MONTH(LAHIKONTAKTSED!S34),
                    DAY(LAHIKONTAKTSED!S34)
                )
            )
        ),
        IFERROR(LAHIKONTAKTSED!S34 &gt;= TODAY()-13, FALSE),
        IFERROR(LAHIKONTAKTSED!S34 &lt;= TODAY(), FALSE)
    ), 1, -2),
    ""
)</f>
        <v/>
      </c>
      <c r="T34" s="158" t="str">
        <f ca="1">IF(LAHIKONTAKTSED!$AJ34,
    IF(AND(
        ISNUMBER(LAHIKONTAKTSED!T34),
        NOT(
            ISERROR(
                DATE(
                    YEAR(LAHIKONTAKTSED!T34),
                    MONTH(LAHIKONTAKTSED!T34),
                    DAY(LAHIKONTAKTSED!T34)
                )
            )
        ),
        IFERROR(LAHIKONTAKTSED!T34 &gt;= TODAY()-13, FALSE),
        IFERROR(LAHIKONTAKTSED!T34 &lt;= TODAY()+1, FALSE)
    ), 1, -2),
    ""
)</f>
        <v/>
      </c>
      <c r="U34" s="159" t="str">
        <f ca="1">IF(LAHIKONTAKTSED!$AJ34,
    IF(AND(
        ISNUMBER(LAHIKONTAKTSED!U34),
        NOT(
            ISERROR(
                DATE(
                    YEAR(LAHIKONTAKTSED!U34),
                    MONTH(LAHIKONTAKTSED!U34),
                    DAY(LAHIKONTAKTSED!U34)
                )
            )
        ),
        IFERROR(LAHIKONTAKTSED!U34 &gt;= TODAY(), FALSE),
        IFERROR(LAHIKONTAKTSED!U34 &lt;= TODAY() + 11, FALSE)
    ), 1, -2),
    ""
)</f>
        <v/>
      </c>
      <c r="V34" s="136" t="str">
        <f>IF(
    LAHIKONTAKTSED!$AJ34,
    IF(LAHIKONTAKTSED!V34 &lt;&gt; "", 1, -1),
    ""
)</f>
        <v/>
      </c>
      <c r="W34" s="136" t="str">
        <f>IF(
    LAHIKONTAKTSED!$AJ34,
    IF(LAHIKONTAKTSED!W34 &lt;&gt; "", 1, -1),
    ""
)</f>
        <v/>
      </c>
      <c r="X34" s="159" t="str">
        <f ca="1">IF(
    AND(
        LAHIKONTAKTSED!$AJ34
    ),
    IF(
        LAHIKONTAKTSED!X34 &lt;&gt; "",
        IF(
            OR(
            AND(
                ISNUMBER(LAHIKONTAKTSED!X34),
                LAHIKONTAKTSED!X34 &gt; 30000000000,
                LAHIKONTAKTSED!X34 &lt; 63000000000,
                IFERROR(IF(
                    ISERROR(TEXT((CODE(MID("FEDCA@",LEFT(LAHIKONTAKTSED!X34,1),1))-50)*1000000+LEFT(LAHIKONTAKTSED!X34,7),"0000\.00\.00")+0),
                    FALSE,
                    IF(
                        IF(
                            MOD(SUMPRODUCT((MID(LAHIKONTAKTSED!X34,COLUMN($A$1:$J$1),1)+0),(MID("1234567891",COLUMN($A$1:$J$1),1)+0)),11)=10,
                            MOD(MOD(SUMPRODUCT((MID(LAHIKONTAKTSED!X34,COLUMN($A$1:$J$1),1)+0),(MID("3456789123",COLUMN($A$1:$J$1),1)+0)),11),10),
                            MOD(SUMPRODUCT((MID(LAHIKONTAKTSED!X34,COLUMN($A$1:$J$1),1)+0),(MID("1234567891",COLUMN($A$1:$J$1),1)+0)),11)
                        ) = MID(LAHIKONTAKTSED!X34,11,1)+0,
                        TRUE,
                        FALSE
                    )
                ), FALSE)
            ),
            AND(
                ISNUMBER(LAHIKONTAKTSED!X34),
                NOT(
                    ISERROR(
                        DATE(
                            YEAR(LAHIKONTAKTSED!X34),
                            MONTH(LAHIKONTAKTSED!X34),
                            DAY(LAHIKONTAKTSED!X34)
                        )
                    )
                ),
                IFERROR(LAHIKONTAKTSED!X34 &gt;= DATE(1910, 1, 1), FALSE),
                IFERROR(LAHIKONTAKTSED!X34 &lt;= TODAY(), FALSE)
            )
        ), 1, -2),
    -1),
    ""
)</f>
        <v/>
      </c>
    </row>
    <row r="35" spans="1:24" x14ac:dyDescent="0.35">
      <c r="A35" s="138" t="str">
        <f>LAHIKONTAKTSED!A35</f>
        <v/>
      </c>
      <c r="B35" s="154" t="str">
        <f ca="1">IF(LAHIKONTAKTSED!$AJ35,
    IF(AND(
        ISNUMBER(LAHIKONTAKTSED!B35),
        NOT(
            ISERROR(
                DATE(
                    YEAR(LAHIKONTAKTSED!B35),
                    MONTH(LAHIKONTAKTSED!B35),
                    DAY(LAHIKONTAKTSED!B35)
                )
            )
        ),
        IFERROR(LAHIKONTAKTSED!B35 &gt;= TODAY()-13, FALSE),
        IFERROR(LAHIKONTAKTSED!B35 &lt;= TODAY(), FALSE)
    ), 1, -2),
    ""
)</f>
        <v/>
      </c>
      <c r="C35" s="155" t="str">
        <f>IF(LAHIKONTAKTSED!$AJ35,
    IF(AND(
        LAHIKONTAKTSED!C35 &lt;&gt; ""
    ), 1, -2),
    ""
)</f>
        <v/>
      </c>
      <c r="D35" s="155" t="str">
        <f>IF(LAHIKONTAKTSED!$AJ35,
    IF(AND(
        LAHIKONTAKTSED!D35 &lt;&gt; ""
    ), 1, -2),
    ""
)</f>
        <v/>
      </c>
      <c r="E35" s="156" t="str">
        <f ca="1">IF(LAHIKONTAKTSED!$AJ35,
    IF(
        LAHIKONTAKTSED!E35 &lt;&gt; "",
        IF(
            OR(
            AND(
                ISNUMBER(LAHIKONTAKTSED!E35),
                LAHIKONTAKTSED!E35 &gt; 30000000000,
                LAHIKONTAKTSED!E35 &lt; 63000000000,
                IFERROR(IF(
                    ISERROR(TEXT((CODE(MID("FEDCA@",LEFT(LAHIKONTAKTSED!E35,1),1))-50)*1000000+LEFT(LAHIKONTAKTSED!E35,7),"0000\.00\.00")+0),
                    FALSE,
                    IF(
                        IF(
                            MOD(SUMPRODUCT((MID(LAHIKONTAKTSED!E35,COLUMN($A$1:$J$1),1)+0),(MID("1234567891",COLUMN($A$1:$J$1),1)+0)),11)=10,
                            MOD(MOD(SUMPRODUCT((MID(LAHIKONTAKTSED!E35,COLUMN($A$1:$J$1),1)+0),(MID("3456789123",COLUMN($A$1:$J$1),1)+0)),11),10),
                            MOD(SUMPRODUCT((MID(LAHIKONTAKTSED!E35,COLUMN($A$1:$J$1),1)+0),(MID("1234567891",COLUMN($A$1:$J$1),1)+0)),11)
                        ) = MID(LAHIKONTAKTSED!E35,11,1)+0,
                        TRUE,
                        FALSE
                    )
                ), FALSE)
            ),
            AND(
                ISNUMBER(LAHIKONTAKTSED!E35),
                NOT(
                    ISERROR(
                        DATE(
                            YEAR(LAHIKONTAKTSED!E35),
                            MONTH(LAHIKONTAKTSED!E35),
                            DAY(LAHIKONTAKTSED!E35)
                        )
                    )
                ),
                IFERROR(LAHIKONTAKTSED!E35 &gt;= DATE(1910, 1, 1), FALSE),
                IFERROR(LAHIKONTAKTSED!E35 &lt;= TODAY(), FALSE)
            )
        ), 1, -2),
    -1),
    ""
)</f>
        <v/>
      </c>
      <c r="F35" s="137" t="str">
        <f>IF(LAHIKONTAKTSED!$AJ35,
    IF(
        OR(
            LAHIKONTAKTSED!$I35 = "Lapsevanem",
            LAHIKONTAKTSED!$I35 = "Eestkostja"
        ),
        0,
        IF(
            OR(
                AND(_xlfn.NUMBERVALUE(LAHIKONTAKTSED!F35) &gt;  5000000, _xlfn.NUMBERVALUE(LAHIKONTAKTSED!F35) &lt;  5999999),
                AND(_xlfn.NUMBERVALUE(LAHIKONTAKTSED!F35) &gt; 50000000, _xlfn.NUMBERVALUE(LAHIKONTAKTSED!F35) &lt; 59999999)
            ),
            1,
            -2
        )
    ),
    ""
)</f>
        <v/>
      </c>
      <c r="G35" s="137" t="str">
        <f>IF(LAHIKONTAKTSED!$AJ35,
    IF(
        OR(
            LAHIKONTAKTSED!$I35 = "Lapsevanem",
            LAHIKONTAKTSED!$I35 = "Eestkostja"
        ),
        0,
        IF(
            LAHIKONTAKTSED!G35 &lt;&gt; "",
            1,
            2
        )
    ),
    ""
)</f>
        <v/>
      </c>
      <c r="H35" s="137" t="str">
        <f>IF(LAHIKONTAKTSED!$AJ35, IF(LAHIKONTAKTSED!H35 &lt;&gt; "", 1, 2), "")</f>
        <v/>
      </c>
      <c r="I35" s="157" t="str">
        <f>IF(LAHIKONTAKTSED!$AJ35,
    IF(OR(
        EXACT(LAHIKONTAKTSED!I35, "Lähikontaktne"),
        EXACT(LAHIKONTAKTSED!I35, "Lapsevanem"),
        EXACT(LAHIKONTAKTSED!I35, "Eestkostja")
    ), 1, -2),
    ""
)</f>
        <v/>
      </c>
      <c r="J35" s="137" t="str">
        <f>IF(
    AND(LAHIKONTAKTSED!$AJ35,  LAHIKONTAKTSED!$I35 &lt;&gt; ""),
    IF(
        OR(
            EXACT(LAHIKONTAKTSED!$I35, "Lapsevanem"),
            EXACT(LAHIKONTAKTSED!$I35, "Eestkostja")
        ),
        IF(
            LAHIKONTAKTSED!J35 &lt;&gt; "",
            1,
            -2
        ),
        0
    ),
    ""
)</f>
        <v/>
      </c>
      <c r="K35" s="137" t="str">
        <f>IF(
    AND(LAHIKONTAKTSED!$AJ35,  LAHIKONTAKTSED!$I35 &lt;&gt; ""),
    IF(
        OR(
            EXACT(LAHIKONTAKTSED!$I35, "Lapsevanem"),
            EXACT(LAHIKONTAKTSED!$I35, "Eestkostja")
        ),
        IF(
            LAHIKONTAKTSED!K35 &lt;&gt; "",
            1,
            -2
        ),
        0
    ),
    ""
)</f>
        <v/>
      </c>
      <c r="L35" s="137" t="str">
        <f ca="1">IF(
    AND(LAHIKONTAKTSED!$AJ35,  LAHIKONTAKTSED!$I35 &lt;&gt; ""),
    IF(
        OR(
            EXACT(LAHIKONTAKTSED!$I35, "Lapsevanem"),
            EXACT(LAHIKONTAKTSED!$I35, "Eestkostja")
        ),
        IF(
            LAHIKONTAKTSED!L35 &lt;&gt; "",
            IF(
                OR(
                    AND(
                        ISNUMBER(LAHIKONTAKTSED!L35),
                        LAHIKONTAKTSED!L35 &gt; 30000000000,
                        LAHIKONTAKTSED!L35 &lt; 63000000000,
                        IF(
                            ISERROR(TEXT((CODE(MID("FEDCA@",LEFT(LAHIKONTAKTSED!L35,1),1))-50)*1000000+LEFT(LAHIKONTAKTSED!L35,7),"0000\.00\.00")+0),
                            FALSE,
                            IF(
                                IF(
                                    MOD(SUMPRODUCT((MID(LAHIKONTAKTSED!L35,COLUMN($A$1:$J$1),1)+0),(MID("1234567891",COLUMN($A$1:$J$1),1)+0)),11)=10,
                                    MOD(MOD(SUMPRODUCT((MID(LAHIKONTAKTSED!L35,COLUMN($A$1:$J$1),1)+0),(MID("3456789123",COLUMN($A$1:$J$1),1)+0)),11),10),
                                    MOD(SUMPRODUCT((MID(LAHIKONTAKTSED!L35,COLUMN($A$1:$J$1),1)+0),(MID("1234567891",COLUMN($A$1:$J$1),1)+0)),11)
                                ) = MID(LAHIKONTAKTSED!L35,11,1)+0,
                                TRUE,
                                FALSE
                            )
                        )
                    ),
                    AND(
                        ISNUMBER(LAHIKONTAKTSED!L35),
                        NOT(
                            ISERROR(
                                DATE(
                                    YEAR(LAHIKONTAKTSED!L35),
                                    MONTH(LAHIKONTAKTSED!L35),
                                    DAY(LAHIKONTAKTSED!L35)
                                )
                            )
                        ),
                        IFERROR(LAHIKONTAKTSED!L35 &gt;= DATE(1910, 1, 1), FALSE),
                        IFERROR(LAHIKONTAKTSED!L35 &lt;= TODAY(), FALSE)
                    )
                ),
                1,
                -2),
            -1
        ),
        0
    ),
    ""
)</f>
        <v/>
      </c>
      <c r="M35" s="137" t="str">
        <f>IF(
    AND(LAHIKONTAKTSED!$AJ35,  LAHIKONTAKTSED!$I35 &lt;&gt; ""),
    IF(
        OR(
            EXACT(LAHIKONTAKTSED!$I35, "Lapsevanem"),
            EXACT(LAHIKONTAKTSED!$I35, "Eestkostja")
        ),
        IF(
            OR(
                AND(_xlfn.NUMBERVALUE(LAHIKONTAKTSED!M35) &gt;  5000000, _xlfn.NUMBERVALUE(LAHIKONTAKTSED!M35) &lt;  5999999),
                AND(_xlfn.NUMBERVALUE(LAHIKONTAKTSED!M35) &gt; 50000000, _xlfn.NUMBERVALUE(LAHIKONTAKTSED!M35) &lt; 59999999)
            ),
            1,
            -2
        ),
        0
    ),
    ""
)</f>
        <v/>
      </c>
      <c r="N35" s="137" t="str">
        <f>IF(
    AND(LAHIKONTAKTSED!$AJ35,  LAHIKONTAKTSED!$I35 &lt;&gt; ""),
    IF(
        OR(
            EXACT(LAHIKONTAKTSED!$I35, "Lapsevanem"),
            EXACT(LAHIKONTAKTSED!$I35, "Eestkostja")
        ),
        IF(
            LAHIKONTAKTSED!N35 &lt;&gt; "",
            1,
            2
        ),
        0
    ),
    ""
)</f>
        <v/>
      </c>
      <c r="O35" s="136" t="str">
        <f>IF(
    LAHIKONTAKTSED!$AJ35,
    IF(LAHIKONTAKTSED!O35 &lt;&gt; "", 1, -1),
    ""
)</f>
        <v/>
      </c>
      <c r="P35" s="136" t="str">
        <f>IF(
    LAHIKONTAKTSED!$AJ35,
    IF(LAHIKONTAKTSED!P35 &lt;&gt; "", 1, -1),
    ""
)</f>
        <v/>
      </c>
      <c r="Q35" s="136" t="str">
        <f>IF(
    LAHIKONTAKTSED!$AJ35,
    IF(LAHIKONTAKTSED!Q35 &lt;&gt; "", 1, -1),
    ""
)</f>
        <v/>
      </c>
      <c r="R35" s="136" t="str">
        <f>IF(
    LAHIKONTAKTSED!$AJ35,
    IF(LAHIKONTAKTSED!R35 &lt;&gt; "", 1, 2),
    ""
)</f>
        <v/>
      </c>
      <c r="S35" s="158" t="str">
        <f ca="1">IF(LAHIKONTAKTSED!$AJ35,
    IF(AND(
        ISNUMBER(LAHIKONTAKTSED!S35),
        NOT(
            ISERROR(
                DATE(
                    YEAR(LAHIKONTAKTSED!S35),
                    MONTH(LAHIKONTAKTSED!S35),
                    DAY(LAHIKONTAKTSED!S35)
                )
            )
        ),
        IFERROR(LAHIKONTAKTSED!S35 &gt;= TODAY()-13, FALSE),
        IFERROR(LAHIKONTAKTSED!S35 &lt;= TODAY(), FALSE)
    ), 1, -2),
    ""
)</f>
        <v/>
      </c>
      <c r="T35" s="158" t="str">
        <f ca="1">IF(LAHIKONTAKTSED!$AJ35,
    IF(AND(
        ISNUMBER(LAHIKONTAKTSED!T35),
        NOT(
            ISERROR(
                DATE(
                    YEAR(LAHIKONTAKTSED!T35),
                    MONTH(LAHIKONTAKTSED!T35),
                    DAY(LAHIKONTAKTSED!T35)
                )
            )
        ),
        IFERROR(LAHIKONTAKTSED!T35 &gt;= TODAY()-13, FALSE),
        IFERROR(LAHIKONTAKTSED!T35 &lt;= TODAY()+1, FALSE)
    ), 1, -2),
    ""
)</f>
        <v/>
      </c>
      <c r="U35" s="159" t="str">
        <f ca="1">IF(LAHIKONTAKTSED!$AJ35,
    IF(AND(
        ISNUMBER(LAHIKONTAKTSED!U35),
        NOT(
            ISERROR(
                DATE(
                    YEAR(LAHIKONTAKTSED!U35),
                    MONTH(LAHIKONTAKTSED!U35),
                    DAY(LAHIKONTAKTSED!U35)
                )
            )
        ),
        IFERROR(LAHIKONTAKTSED!U35 &gt;= TODAY(), FALSE),
        IFERROR(LAHIKONTAKTSED!U35 &lt;= TODAY() + 11, FALSE)
    ), 1, -2),
    ""
)</f>
        <v/>
      </c>
      <c r="V35" s="136" t="str">
        <f>IF(
    LAHIKONTAKTSED!$AJ35,
    IF(LAHIKONTAKTSED!V35 &lt;&gt; "", 1, -1),
    ""
)</f>
        <v/>
      </c>
      <c r="W35" s="136" t="str">
        <f>IF(
    LAHIKONTAKTSED!$AJ35,
    IF(LAHIKONTAKTSED!W35 &lt;&gt; "", 1, -1),
    ""
)</f>
        <v/>
      </c>
      <c r="X35" s="159" t="str">
        <f ca="1">IF(
    AND(
        LAHIKONTAKTSED!$AJ35
    ),
    IF(
        LAHIKONTAKTSED!X35 &lt;&gt; "",
        IF(
            OR(
            AND(
                ISNUMBER(LAHIKONTAKTSED!X35),
                LAHIKONTAKTSED!X35 &gt; 30000000000,
                LAHIKONTAKTSED!X35 &lt; 63000000000,
                IFERROR(IF(
                    ISERROR(TEXT((CODE(MID("FEDCA@",LEFT(LAHIKONTAKTSED!X35,1),1))-50)*1000000+LEFT(LAHIKONTAKTSED!X35,7),"0000\.00\.00")+0),
                    FALSE,
                    IF(
                        IF(
                            MOD(SUMPRODUCT((MID(LAHIKONTAKTSED!X35,COLUMN($A$1:$J$1),1)+0),(MID("1234567891",COLUMN($A$1:$J$1),1)+0)),11)=10,
                            MOD(MOD(SUMPRODUCT((MID(LAHIKONTAKTSED!X35,COLUMN($A$1:$J$1),1)+0),(MID("3456789123",COLUMN($A$1:$J$1),1)+0)),11),10),
                            MOD(SUMPRODUCT((MID(LAHIKONTAKTSED!X35,COLUMN($A$1:$J$1),1)+0),(MID("1234567891",COLUMN($A$1:$J$1),1)+0)),11)
                        ) = MID(LAHIKONTAKTSED!X35,11,1)+0,
                        TRUE,
                        FALSE
                    )
                ), FALSE)
            ),
            AND(
                ISNUMBER(LAHIKONTAKTSED!X35),
                NOT(
                    ISERROR(
                        DATE(
                            YEAR(LAHIKONTAKTSED!X35),
                            MONTH(LAHIKONTAKTSED!X35),
                            DAY(LAHIKONTAKTSED!X35)
                        )
                    )
                ),
                IFERROR(LAHIKONTAKTSED!X35 &gt;= DATE(1910, 1, 1), FALSE),
                IFERROR(LAHIKONTAKTSED!X35 &lt;= TODAY(), FALSE)
            )
        ), 1, -2),
    -1),
    ""
)</f>
        <v/>
      </c>
    </row>
    <row r="36" spans="1:24" x14ac:dyDescent="0.35">
      <c r="A36" s="138" t="str">
        <f>LAHIKONTAKTSED!A36</f>
        <v/>
      </c>
      <c r="B36" s="154" t="str">
        <f ca="1">IF(LAHIKONTAKTSED!$AJ36,
    IF(AND(
        ISNUMBER(LAHIKONTAKTSED!B36),
        NOT(
            ISERROR(
                DATE(
                    YEAR(LAHIKONTAKTSED!B36),
                    MONTH(LAHIKONTAKTSED!B36),
                    DAY(LAHIKONTAKTSED!B36)
                )
            )
        ),
        IFERROR(LAHIKONTAKTSED!B36 &gt;= TODAY()-13, FALSE),
        IFERROR(LAHIKONTAKTSED!B36 &lt;= TODAY(), FALSE)
    ), 1, -2),
    ""
)</f>
        <v/>
      </c>
      <c r="C36" s="155" t="str">
        <f>IF(LAHIKONTAKTSED!$AJ36,
    IF(AND(
        LAHIKONTAKTSED!C36 &lt;&gt; ""
    ), 1, -2),
    ""
)</f>
        <v/>
      </c>
      <c r="D36" s="155" t="str">
        <f>IF(LAHIKONTAKTSED!$AJ36,
    IF(AND(
        LAHIKONTAKTSED!D36 &lt;&gt; ""
    ), 1, -2),
    ""
)</f>
        <v/>
      </c>
      <c r="E36" s="156" t="str">
        <f ca="1">IF(LAHIKONTAKTSED!$AJ36,
    IF(
        LAHIKONTAKTSED!E36 &lt;&gt; "",
        IF(
            OR(
            AND(
                ISNUMBER(LAHIKONTAKTSED!E36),
                LAHIKONTAKTSED!E36 &gt; 30000000000,
                LAHIKONTAKTSED!E36 &lt; 63000000000,
                IFERROR(IF(
                    ISERROR(TEXT((CODE(MID("FEDCA@",LEFT(LAHIKONTAKTSED!E36,1),1))-50)*1000000+LEFT(LAHIKONTAKTSED!E36,7),"0000\.00\.00")+0),
                    FALSE,
                    IF(
                        IF(
                            MOD(SUMPRODUCT((MID(LAHIKONTAKTSED!E36,COLUMN($A$1:$J$1),1)+0),(MID("1234567891",COLUMN($A$1:$J$1),1)+0)),11)=10,
                            MOD(MOD(SUMPRODUCT((MID(LAHIKONTAKTSED!E36,COLUMN($A$1:$J$1),1)+0),(MID("3456789123",COLUMN($A$1:$J$1),1)+0)),11),10),
                            MOD(SUMPRODUCT((MID(LAHIKONTAKTSED!E36,COLUMN($A$1:$J$1),1)+0),(MID("1234567891",COLUMN($A$1:$J$1),1)+0)),11)
                        ) = MID(LAHIKONTAKTSED!E36,11,1)+0,
                        TRUE,
                        FALSE
                    )
                ), FALSE)
            ),
            AND(
                ISNUMBER(LAHIKONTAKTSED!E36),
                NOT(
                    ISERROR(
                        DATE(
                            YEAR(LAHIKONTAKTSED!E36),
                            MONTH(LAHIKONTAKTSED!E36),
                            DAY(LAHIKONTAKTSED!E36)
                        )
                    )
                ),
                IFERROR(LAHIKONTAKTSED!E36 &gt;= DATE(1910, 1, 1), FALSE),
                IFERROR(LAHIKONTAKTSED!E36 &lt;= TODAY(), FALSE)
            )
        ), 1, -2),
    -1),
    ""
)</f>
        <v/>
      </c>
      <c r="F36" s="137" t="str">
        <f>IF(LAHIKONTAKTSED!$AJ36,
    IF(
        OR(
            LAHIKONTAKTSED!$I36 = "Lapsevanem",
            LAHIKONTAKTSED!$I36 = "Eestkostja"
        ),
        0,
        IF(
            OR(
                AND(_xlfn.NUMBERVALUE(LAHIKONTAKTSED!F36) &gt;  5000000, _xlfn.NUMBERVALUE(LAHIKONTAKTSED!F36) &lt;  5999999),
                AND(_xlfn.NUMBERVALUE(LAHIKONTAKTSED!F36) &gt; 50000000, _xlfn.NUMBERVALUE(LAHIKONTAKTSED!F36) &lt; 59999999)
            ),
            1,
            -2
        )
    ),
    ""
)</f>
        <v/>
      </c>
      <c r="G36" s="137" t="str">
        <f>IF(LAHIKONTAKTSED!$AJ36,
    IF(
        OR(
            LAHIKONTAKTSED!$I36 = "Lapsevanem",
            LAHIKONTAKTSED!$I36 = "Eestkostja"
        ),
        0,
        IF(
            LAHIKONTAKTSED!G36 &lt;&gt; "",
            1,
            2
        )
    ),
    ""
)</f>
        <v/>
      </c>
      <c r="H36" s="137" t="str">
        <f>IF(LAHIKONTAKTSED!$AJ36, IF(LAHIKONTAKTSED!H36 &lt;&gt; "", 1, 2), "")</f>
        <v/>
      </c>
      <c r="I36" s="157" t="str">
        <f>IF(LAHIKONTAKTSED!$AJ36,
    IF(OR(
        EXACT(LAHIKONTAKTSED!I36, "Lähikontaktne"),
        EXACT(LAHIKONTAKTSED!I36, "Lapsevanem"),
        EXACT(LAHIKONTAKTSED!I36, "Eestkostja")
    ), 1, -2),
    ""
)</f>
        <v/>
      </c>
      <c r="J36" s="137" t="str">
        <f>IF(
    AND(LAHIKONTAKTSED!$AJ36,  LAHIKONTAKTSED!$I36 &lt;&gt; ""),
    IF(
        OR(
            EXACT(LAHIKONTAKTSED!$I36, "Lapsevanem"),
            EXACT(LAHIKONTAKTSED!$I36, "Eestkostja")
        ),
        IF(
            LAHIKONTAKTSED!J36 &lt;&gt; "",
            1,
            -2
        ),
        0
    ),
    ""
)</f>
        <v/>
      </c>
      <c r="K36" s="137" t="str">
        <f>IF(
    AND(LAHIKONTAKTSED!$AJ36,  LAHIKONTAKTSED!$I36 &lt;&gt; ""),
    IF(
        OR(
            EXACT(LAHIKONTAKTSED!$I36, "Lapsevanem"),
            EXACT(LAHIKONTAKTSED!$I36, "Eestkostja")
        ),
        IF(
            LAHIKONTAKTSED!K36 &lt;&gt; "",
            1,
            -2
        ),
        0
    ),
    ""
)</f>
        <v/>
      </c>
      <c r="L36" s="137" t="str">
        <f ca="1">IF(
    AND(LAHIKONTAKTSED!$AJ36,  LAHIKONTAKTSED!$I36 &lt;&gt; ""),
    IF(
        OR(
            EXACT(LAHIKONTAKTSED!$I36, "Lapsevanem"),
            EXACT(LAHIKONTAKTSED!$I36, "Eestkostja")
        ),
        IF(
            LAHIKONTAKTSED!L36 &lt;&gt; "",
            IF(
                OR(
                    AND(
                        ISNUMBER(LAHIKONTAKTSED!L36),
                        LAHIKONTAKTSED!L36 &gt; 30000000000,
                        LAHIKONTAKTSED!L36 &lt; 63000000000,
                        IF(
                            ISERROR(TEXT((CODE(MID("FEDCA@",LEFT(LAHIKONTAKTSED!L36,1),1))-50)*1000000+LEFT(LAHIKONTAKTSED!L36,7),"0000\.00\.00")+0),
                            FALSE,
                            IF(
                                IF(
                                    MOD(SUMPRODUCT((MID(LAHIKONTAKTSED!L36,COLUMN($A$1:$J$1),1)+0),(MID("1234567891",COLUMN($A$1:$J$1),1)+0)),11)=10,
                                    MOD(MOD(SUMPRODUCT((MID(LAHIKONTAKTSED!L36,COLUMN($A$1:$J$1),1)+0),(MID("3456789123",COLUMN($A$1:$J$1),1)+0)),11),10),
                                    MOD(SUMPRODUCT((MID(LAHIKONTAKTSED!L36,COLUMN($A$1:$J$1),1)+0),(MID("1234567891",COLUMN($A$1:$J$1),1)+0)),11)
                                ) = MID(LAHIKONTAKTSED!L36,11,1)+0,
                                TRUE,
                                FALSE
                            )
                        )
                    ),
                    AND(
                        ISNUMBER(LAHIKONTAKTSED!L36),
                        NOT(
                            ISERROR(
                                DATE(
                                    YEAR(LAHIKONTAKTSED!L36),
                                    MONTH(LAHIKONTAKTSED!L36),
                                    DAY(LAHIKONTAKTSED!L36)
                                )
                            )
                        ),
                        IFERROR(LAHIKONTAKTSED!L36 &gt;= DATE(1910, 1, 1), FALSE),
                        IFERROR(LAHIKONTAKTSED!L36 &lt;= TODAY(), FALSE)
                    )
                ),
                1,
                -2),
            -1
        ),
        0
    ),
    ""
)</f>
        <v/>
      </c>
      <c r="M36" s="137" t="str">
        <f>IF(
    AND(LAHIKONTAKTSED!$AJ36,  LAHIKONTAKTSED!$I36 &lt;&gt; ""),
    IF(
        OR(
            EXACT(LAHIKONTAKTSED!$I36, "Lapsevanem"),
            EXACT(LAHIKONTAKTSED!$I36, "Eestkostja")
        ),
        IF(
            OR(
                AND(_xlfn.NUMBERVALUE(LAHIKONTAKTSED!M36) &gt;  5000000, _xlfn.NUMBERVALUE(LAHIKONTAKTSED!M36) &lt;  5999999),
                AND(_xlfn.NUMBERVALUE(LAHIKONTAKTSED!M36) &gt; 50000000, _xlfn.NUMBERVALUE(LAHIKONTAKTSED!M36) &lt; 59999999)
            ),
            1,
            -2
        ),
        0
    ),
    ""
)</f>
        <v/>
      </c>
      <c r="N36" s="137" t="str">
        <f>IF(
    AND(LAHIKONTAKTSED!$AJ36,  LAHIKONTAKTSED!$I36 &lt;&gt; ""),
    IF(
        OR(
            EXACT(LAHIKONTAKTSED!$I36, "Lapsevanem"),
            EXACT(LAHIKONTAKTSED!$I36, "Eestkostja")
        ),
        IF(
            LAHIKONTAKTSED!N36 &lt;&gt; "",
            1,
            2
        ),
        0
    ),
    ""
)</f>
        <v/>
      </c>
      <c r="O36" s="136" t="str">
        <f>IF(
    LAHIKONTAKTSED!$AJ36,
    IF(LAHIKONTAKTSED!O36 &lt;&gt; "", 1, -1),
    ""
)</f>
        <v/>
      </c>
      <c r="P36" s="136" t="str">
        <f>IF(
    LAHIKONTAKTSED!$AJ36,
    IF(LAHIKONTAKTSED!P36 &lt;&gt; "", 1, -1),
    ""
)</f>
        <v/>
      </c>
      <c r="Q36" s="136" t="str">
        <f>IF(
    LAHIKONTAKTSED!$AJ36,
    IF(LAHIKONTAKTSED!Q36 &lt;&gt; "", 1, -1),
    ""
)</f>
        <v/>
      </c>
      <c r="R36" s="136" t="str">
        <f>IF(
    LAHIKONTAKTSED!$AJ36,
    IF(LAHIKONTAKTSED!R36 &lt;&gt; "", 1, 2),
    ""
)</f>
        <v/>
      </c>
      <c r="S36" s="158" t="str">
        <f ca="1">IF(LAHIKONTAKTSED!$AJ36,
    IF(AND(
        ISNUMBER(LAHIKONTAKTSED!S36),
        NOT(
            ISERROR(
                DATE(
                    YEAR(LAHIKONTAKTSED!S36),
                    MONTH(LAHIKONTAKTSED!S36),
                    DAY(LAHIKONTAKTSED!S36)
                )
            )
        ),
        IFERROR(LAHIKONTAKTSED!S36 &gt;= TODAY()-13, FALSE),
        IFERROR(LAHIKONTAKTSED!S36 &lt;= TODAY(), FALSE)
    ), 1, -2),
    ""
)</f>
        <v/>
      </c>
      <c r="T36" s="158" t="str">
        <f ca="1">IF(LAHIKONTAKTSED!$AJ36,
    IF(AND(
        ISNUMBER(LAHIKONTAKTSED!T36),
        NOT(
            ISERROR(
                DATE(
                    YEAR(LAHIKONTAKTSED!T36),
                    MONTH(LAHIKONTAKTSED!T36),
                    DAY(LAHIKONTAKTSED!T36)
                )
            )
        ),
        IFERROR(LAHIKONTAKTSED!T36 &gt;= TODAY()-13, FALSE),
        IFERROR(LAHIKONTAKTSED!T36 &lt;= TODAY()+1, FALSE)
    ), 1, -2),
    ""
)</f>
        <v/>
      </c>
      <c r="U36" s="159" t="str">
        <f ca="1">IF(LAHIKONTAKTSED!$AJ36,
    IF(AND(
        ISNUMBER(LAHIKONTAKTSED!U36),
        NOT(
            ISERROR(
                DATE(
                    YEAR(LAHIKONTAKTSED!U36),
                    MONTH(LAHIKONTAKTSED!U36),
                    DAY(LAHIKONTAKTSED!U36)
                )
            )
        ),
        IFERROR(LAHIKONTAKTSED!U36 &gt;= TODAY(), FALSE),
        IFERROR(LAHIKONTAKTSED!U36 &lt;= TODAY() + 11, FALSE)
    ), 1, -2),
    ""
)</f>
        <v/>
      </c>
      <c r="V36" s="136" t="str">
        <f>IF(
    LAHIKONTAKTSED!$AJ36,
    IF(LAHIKONTAKTSED!V36 &lt;&gt; "", 1, -1),
    ""
)</f>
        <v/>
      </c>
      <c r="W36" s="136" t="str">
        <f>IF(
    LAHIKONTAKTSED!$AJ36,
    IF(LAHIKONTAKTSED!W36 &lt;&gt; "", 1, -1),
    ""
)</f>
        <v/>
      </c>
      <c r="X36" s="159" t="str">
        <f ca="1">IF(
    AND(
        LAHIKONTAKTSED!$AJ36
    ),
    IF(
        LAHIKONTAKTSED!X36 &lt;&gt; "",
        IF(
            OR(
            AND(
                ISNUMBER(LAHIKONTAKTSED!X36),
                LAHIKONTAKTSED!X36 &gt; 30000000000,
                LAHIKONTAKTSED!X36 &lt; 63000000000,
                IFERROR(IF(
                    ISERROR(TEXT((CODE(MID("FEDCA@",LEFT(LAHIKONTAKTSED!X36,1),1))-50)*1000000+LEFT(LAHIKONTAKTSED!X36,7),"0000\.00\.00")+0),
                    FALSE,
                    IF(
                        IF(
                            MOD(SUMPRODUCT((MID(LAHIKONTAKTSED!X36,COLUMN($A$1:$J$1),1)+0),(MID("1234567891",COLUMN($A$1:$J$1),1)+0)),11)=10,
                            MOD(MOD(SUMPRODUCT((MID(LAHIKONTAKTSED!X36,COLUMN($A$1:$J$1),1)+0),(MID("3456789123",COLUMN($A$1:$J$1),1)+0)),11),10),
                            MOD(SUMPRODUCT((MID(LAHIKONTAKTSED!X36,COLUMN($A$1:$J$1),1)+0),(MID("1234567891",COLUMN($A$1:$J$1),1)+0)),11)
                        ) = MID(LAHIKONTAKTSED!X36,11,1)+0,
                        TRUE,
                        FALSE
                    )
                ), FALSE)
            ),
            AND(
                ISNUMBER(LAHIKONTAKTSED!X36),
                NOT(
                    ISERROR(
                        DATE(
                            YEAR(LAHIKONTAKTSED!X36),
                            MONTH(LAHIKONTAKTSED!X36),
                            DAY(LAHIKONTAKTSED!X36)
                        )
                    )
                ),
                IFERROR(LAHIKONTAKTSED!X36 &gt;= DATE(1910, 1, 1), FALSE),
                IFERROR(LAHIKONTAKTSED!X36 &lt;= TODAY(), FALSE)
            )
        ), 1, -2),
    -1),
    ""
)</f>
        <v/>
      </c>
    </row>
    <row r="37" spans="1:24" x14ac:dyDescent="0.35">
      <c r="A37" s="138" t="str">
        <f>LAHIKONTAKTSED!A37</f>
        <v/>
      </c>
      <c r="B37" s="154" t="str">
        <f ca="1">IF(LAHIKONTAKTSED!$AJ37,
    IF(AND(
        ISNUMBER(LAHIKONTAKTSED!B37),
        NOT(
            ISERROR(
                DATE(
                    YEAR(LAHIKONTAKTSED!B37),
                    MONTH(LAHIKONTAKTSED!B37),
                    DAY(LAHIKONTAKTSED!B37)
                )
            )
        ),
        IFERROR(LAHIKONTAKTSED!B37 &gt;= TODAY()-13, FALSE),
        IFERROR(LAHIKONTAKTSED!B37 &lt;= TODAY(), FALSE)
    ), 1, -2),
    ""
)</f>
        <v/>
      </c>
      <c r="C37" s="155" t="str">
        <f>IF(LAHIKONTAKTSED!$AJ37,
    IF(AND(
        LAHIKONTAKTSED!C37 &lt;&gt; ""
    ), 1, -2),
    ""
)</f>
        <v/>
      </c>
      <c r="D37" s="155" t="str">
        <f>IF(LAHIKONTAKTSED!$AJ37,
    IF(AND(
        LAHIKONTAKTSED!D37 &lt;&gt; ""
    ), 1, -2),
    ""
)</f>
        <v/>
      </c>
      <c r="E37" s="156" t="str">
        <f ca="1">IF(LAHIKONTAKTSED!$AJ37,
    IF(
        LAHIKONTAKTSED!E37 &lt;&gt; "",
        IF(
            OR(
            AND(
                ISNUMBER(LAHIKONTAKTSED!E37),
                LAHIKONTAKTSED!E37 &gt; 30000000000,
                LAHIKONTAKTSED!E37 &lt; 63000000000,
                IFERROR(IF(
                    ISERROR(TEXT((CODE(MID("FEDCA@",LEFT(LAHIKONTAKTSED!E37,1),1))-50)*1000000+LEFT(LAHIKONTAKTSED!E37,7),"0000\.00\.00")+0),
                    FALSE,
                    IF(
                        IF(
                            MOD(SUMPRODUCT((MID(LAHIKONTAKTSED!E37,COLUMN($A$1:$J$1),1)+0),(MID("1234567891",COLUMN($A$1:$J$1),1)+0)),11)=10,
                            MOD(MOD(SUMPRODUCT((MID(LAHIKONTAKTSED!E37,COLUMN($A$1:$J$1),1)+0),(MID("3456789123",COLUMN($A$1:$J$1),1)+0)),11),10),
                            MOD(SUMPRODUCT((MID(LAHIKONTAKTSED!E37,COLUMN($A$1:$J$1),1)+0),(MID("1234567891",COLUMN($A$1:$J$1),1)+0)),11)
                        ) = MID(LAHIKONTAKTSED!E37,11,1)+0,
                        TRUE,
                        FALSE
                    )
                ), FALSE)
            ),
            AND(
                ISNUMBER(LAHIKONTAKTSED!E37),
                NOT(
                    ISERROR(
                        DATE(
                            YEAR(LAHIKONTAKTSED!E37),
                            MONTH(LAHIKONTAKTSED!E37),
                            DAY(LAHIKONTAKTSED!E37)
                        )
                    )
                ),
                IFERROR(LAHIKONTAKTSED!E37 &gt;= DATE(1910, 1, 1), FALSE),
                IFERROR(LAHIKONTAKTSED!E37 &lt;= TODAY(), FALSE)
            )
        ), 1, -2),
    -1),
    ""
)</f>
        <v/>
      </c>
      <c r="F37" s="137" t="str">
        <f>IF(LAHIKONTAKTSED!$AJ37,
    IF(
        OR(
            LAHIKONTAKTSED!$I37 = "Lapsevanem",
            LAHIKONTAKTSED!$I37 = "Eestkostja"
        ),
        0,
        IF(
            OR(
                AND(_xlfn.NUMBERVALUE(LAHIKONTAKTSED!F37) &gt;  5000000, _xlfn.NUMBERVALUE(LAHIKONTAKTSED!F37) &lt;  5999999),
                AND(_xlfn.NUMBERVALUE(LAHIKONTAKTSED!F37) &gt; 50000000, _xlfn.NUMBERVALUE(LAHIKONTAKTSED!F37) &lt; 59999999)
            ),
            1,
            -2
        )
    ),
    ""
)</f>
        <v/>
      </c>
      <c r="G37" s="137" t="str">
        <f>IF(LAHIKONTAKTSED!$AJ37,
    IF(
        OR(
            LAHIKONTAKTSED!$I37 = "Lapsevanem",
            LAHIKONTAKTSED!$I37 = "Eestkostja"
        ),
        0,
        IF(
            LAHIKONTAKTSED!G37 &lt;&gt; "",
            1,
            2
        )
    ),
    ""
)</f>
        <v/>
      </c>
      <c r="H37" s="137" t="str">
        <f>IF(LAHIKONTAKTSED!$AJ37, IF(LAHIKONTAKTSED!H37 &lt;&gt; "", 1, 2), "")</f>
        <v/>
      </c>
      <c r="I37" s="157" t="str">
        <f>IF(LAHIKONTAKTSED!$AJ37,
    IF(OR(
        EXACT(LAHIKONTAKTSED!I37, "Lähikontaktne"),
        EXACT(LAHIKONTAKTSED!I37, "Lapsevanem"),
        EXACT(LAHIKONTAKTSED!I37, "Eestkostja")
    ), 1, -2),
    ""
)</f>
        <v/>
      </c>
      <c r="J37" s="137" t="str">
        <f>IF(
    AND(LAHIKONTAKTSED!$AJ37,  LAHIKONTAKTSED!$I37 &lt;&gt; ""),
    IF(
        OR(
            EXACT(LAHIKONTAKTSED!$I37, "Lapsevanem"),
            EXACT(LAHIKONTAKTSED!$I37, "Eestkostja")
        ),
        IF(
            LAHIKONTAKTSED!J37 &lt;&gt; "",
            1,
            -2
        ),
        0
    ),
    ""
)</f>
        <v/>
      </c>
      <c r="K37" s="137" t="str">
        <f>IF(
    AND(LAHIKONTAKTSED!$AJ37,  LAHIKONTAKTSED!$I37 &lt;&gt; ""),
    IF(
        OR(
            EXACT(LAHIKONTAKTSED!$I37, "Lapsevanem"),
            EXACT(LAHIKONTAKTSED!$I37, "Eestkostja")
        ),
        IF(
            LAHIKONTAKTSED!K37 &lt;&gt; "",
            1,
            -2
        ),
        0
    ),
    ""
)</f>
        <v/>
      </c>
      <c r="L37" s="137" t="str">
        <f ca="1">IF(
    AND(LAHIKONTAKTSED!$AJ37,  LAHIKONTAKTSED!$I37 &lt;&gt; ""),
    IF(
        OR(
            EXACT(LAHIKONTAKTSED!$I37, "Lapsevanem"),
            EXACT(LAHIKONTAKTSED!$I37, "Eestkostja")
        ),
        IF(
            LAHIKONTAKTSED!L37 &lt;&gt; "",
            IF(
                OR(
                    AND(
                        ISNUMBER(LAHIKONTAKTSED!L37),
                        LAHIKONTAKTSED!L37 &gt; 30000000000,
                        LAHIKONTAKTSED!L37 &lt; 63000000000,
                        IF(
                            ISERROR(TEXT((CODE(MID("FEDCA@",LEFT(LAHIKONTAKTSED!L37,1),1))-50)*1000000+LEFT(LAHIKONTAKTSED!L37,7),"0000\.00\.00")+0),
                            FALSE,
                            IF(
                                IF(
                                    MOD(SUMPRODUCT((MID(LAHIKONTAKTSED!L37,COLUMN($A$1:$J$1),1)+0),(MID("1234567891",COLUMN($A$1:$J$1),1)+0)),11)=10,
                                    MOD(MOD(SUMPRODUCT((MID(LAHIKONTAKTSED!L37,COLUMN($A$1:$J$1),1)+0),(MID("3456789123",COLUMN($A$1:$J$1),1)+0)),11),10),
                                    MOD(SUMPRODUCT((MID(LAHIKONTAKTSED!L37,COLUMN($A$1:$J$1),1)+0),(MID("1234567891",COLUMN($A$1:$J$1),1)+0)),11)
                                ) = MID(LAHIKONTAKTSED!L37,11,1)+0,
                                TRUE,
                                FALSE
                            )
                        )
                    ),
                    AND(
                        ISNUMBER(LAHIKONTAKTSED!L37),
                        NOT(
                            ISERROR(
                                DATE(
                                    YEAR(LAHIKONTAKTSED!L37),
                                    MONTH(LAHIKONTAKTSED!L37),
                                    DAY(LAHIKONTAKTSED!L37)
                                )
                            )
                        ),
                        IFERROR(LAHIKONTAKTSED!L37 &gt;= DATE(1910, 1, 1), FALSE),
                        IFERROR(LAHIKONTAKTSED!L37 &lt;= TODAY(), FALSE)
                    )
                ),
                1,
                -2),
            -1
        ),
        0
    ),
    ""
)</f>
        <v/>
      </c>
      <c r="M37" s="137" t="str">
        <f>IF(
    AND(LAHIKONTAKTSED!$AJ37,  LAHIKONTAKTSED!$I37 &lt;&gt; ""),
    IF(
        OR(
            EXACT(LAHIKONTAKTSED!$I37, "Lapsevanem"),
            EXACT(LAHIKONTAKTSED!$I37, "Eestkostja")
        ),
        IF(
            OR(
                AND(_xlfn.NUMBERVALUE(LAHIKONTAKTSED!M37) &gt;  5000000, _xlfn.NUMBERVALUE(LAHIKONTAKTSED!M37) &lt;  5999999),
                AND(_xlfn.NUMBERVALUE(LAHIKONTAKTSED!M37) &gt; 50000000, _xlfn.NUMBERVALUE(LAHIKONTAKTSED!M37) &lt; 59999999)
            ),
            1,
            -2
        ),
        0
    ),
    ""
)</f>
        <v/>
      </c>
      <c r="N37" s="137" t="str">
        <f>IF(
    AND(LAHIKONTAKTSED!$AJ37,  LAHIKONTAKTSED!$I37 &lt;&gt; ""),
    IF(
        OR(
            EXACT(LAHIKONTAKTSED!$I37, "Lapsevanem"),
            EXACT(LAHIKONTAKTSED!$I37, "Eestkostja")
        ),
        IF(
            LAHIKONTAKTSED!N37 &lt;&gt; "",
            1,
            2
        ),
        0
    ),
    ""
)</f>
        <v/>
      </c>
      <c r="O37" s="136" t="str">
        <f>IF(
    LAHIKONTAKTSED!$AJ37,
    IF(LAHIKONTAKTSED!O37 &lt;&gt; "", 1, -1),
    ""
)</f>
        <v/>
      </c>
      <c r="P37" s="136" t="str">
        <f>IF(
    LAHIKONTAKTSED!$AJ37,
    IF(LAHIKONTAKTSED!P37 &lt;&gt; "", 1, -1),
    ""
)</f>
        <v/>
      </c>
      <c r="Q37" s="136" t="str">
        <f>IF(
    LAHIKONTAKTSED!$AJ37,
    IF(LAHIKONTAKTSED!Q37 &lt;&gt; "", 1, -1),
    ""
)</f>
        <v/>
      </c>
      <c r="R37" s="136" t="str">
        <f>IF(
    LAHIKONTAKTSED!$AJ37,
    IF(LAHIKONTAKTSED!R37 &lt;&gt; "", 1, 2),
    ""
)</f>
        <v/>
      </c>
      <c r="S37" s="158" t="str">
        <f ca="1">IF(LAHIKONTAKTSED!$AJ37,
    IF(AND(
        ISNUMBER(LAHIKONTAKTSED!S37),
        NOT(
            ISERROR(
                DATE(
                    YEAR(LAHIKONTAKTSED!S37),
                    MONTH(LAHIKONTAKTSED!S37),
                    DAY(LAHIKONTAKTSED!S37)
                )
            )
        ),
        IFERROR(LAHIKONTAKTSED!S37 &gt;= TODAY()-13, FALSE),
        IFERROR(LAHIKONTAKTSED!S37 &lt;= TODAY(), FALSE)
    ), 1, -2),
    ""
)</f>
        <v/>
      </c>
      <c r="T37" s="158" t="str">
        <f ca="1">IF(LAHIKONTAKTSED!$AJ37,
    IF(AND(
        ISNUMBER(LAHIKONTAKTSED!T37),
        NOT(
            ISERROR(
                DATE(
                    YEAR(LAHIKONTAKTSED!T37),
                    MONTH(LAHIKONTAKTSED!T37),
                    DAY(LAHIKONTAKTSED!T37)
                )
            )
        ),
        IFERROR(LAHIKONTAKTSED!T37 &gt;= TODAY()-13, FALSE),
        IFERROR(LAHIKONTAKTSED!T37 &lt;= TODAY()+1, FALSE)
    ), 1, -2),
    ""
)</f>
        <v/>
      </c>
      <c r="U37" s="159" t="str">
        <f ca="1">IF(LAHIKONTAKTSED!$AJ37,
    IF(AND(
        ISNUMBER(LAHIKONTAKTSED!U37),
        NOT(
            ISERROR(
                DATE(
                    YEAR(LAHIKONTAKTSED!U37),
                    MONTH(LAHIKONTAKTSED!U37),
                    DAY(LAHIKONTAKTSED!U37)
                )
            )
        ),
        IFERROR(LAHIKONTAKTSED!U37 &gt;= TODAY(), FALSE),
        IFERROR(LAHIKONTAKTSED!U37 &lt;= TODAY() + 11, FALSE)
    ), 1, -2),
    ""
)</f>
        <v/>
      </c>
      <c r="V37" s="136" t="str">
        <f>IF(
    LAHIKONTAKTSED!$AJ37,
    IF(LAHIKONTAKTSED!V37 &lt;&gt; "", 1, -1),
    ""
)</f>
        <v/>
      </c>
      <c r="W37" s="136" t="str">
        <f>IF(
    LAHIKONTAKTSED!$AJ37,
    IF(LAHIKONTAKTSED!W37 &lt;&gt; "", 1, -1),
    ""
)</f>
        <v/>
      </c>
      <c r="X37" s="159" t="str">
        <f ca="1">IF(
    AND(
        LAHIKONTAKTSED!$AJ37
    ),
    IF(
        LAHIKONTAKTSED!X37 &lt;&gt; "",
        IF(
            OR(
            AND(
                ISNUMBER(LAHIKONTAKTSED!X37),
                LAHIKONTAKTSED!X37 &gt; 30000000000,
                LAHIKONTAKTSED!X37 &lt; 63000000000,
                IFERROR(IF(
                    ISERROR(TEXT((CODE(MID("FEDCA@",LEFT(LAHIKONTAKTSED!X37,1),1))-50)*1000000+LEFT(LAHIKONTAKTSED!X37,7),"0000\.00\.00")+0),
                    FALSE,
                    IF(
                        IF(
                            MOD(SUMPRODUCT((MID(LAHIKONTAKTSED!X37,COLUMN($A$1:$J$1),1)+0),(MID("1234567891",COLUMN($A$1:$J$1),1)+0)),11)=10,
                            MOD(MOD(SUMPRODUCT((MID(LAHIKONTAKTSED!X37,COLUMN($A$1:$J$1),1)+0),(MID("3456789123",COLUMN($A$1:$J$1),1)+0)),11),10),
                            MOD(SUMPRODUCT((MID(LAHIKONTAKTSED!X37,COLUMN($A$1:$J$1),1)+0),(MID("1234567891",COLUMN($A$1:$J$1),1)+0)),11)
                        ) = MID(LAHIKONTAKTSED!X37,11,1)+0,
                        TRUE,
                        FALSE
                    )
                ), FALSE)
            ),
            AND(
                ISNUMBER(LAHIKONTAKTSED!X37),
                NOT(
                    ISERROR(
                        DATE(
                            YEAR(LAHIKONTAKTSED!X37),
                            MONTH(LAHIKONTAKTSED!X37),
                            DAY(LAHIKONTAKTSED!X37)
                        )
                    )
                ),
                IFERROR(LAHIKONTAKTSED!X37 &gt;= DATE(1910, 1, 1), FALSE),
                IFERROR(LAHIKONTAKTSED!X37 &lt;= TODAY(), FALSE)
            )
        ), 1, -2),
    -1),
    ""
)</f>
        <v/>
      </c>
    </row>
    <row r="38" spans="1:24" x14ac:dyDescent="0.35">
      <c r="A38" s="138" t="str">
        <f>LAHIKONTAKTSED!A38</f>
        <v/>
      </c>
      <c r="B38" s="154" t="str">
        <f ca="1">IF(LAHIKONTAKTSED!$AJ38,
    IF(AND(
        ISNUMBER(LAHIKONTAKTSED!B38),
        NOT(
            ISERROR(
                DATE(
                    YEAR(LAHIKONTAKTSED!B38),
                    MONTH(LAHIKONTAKTSED!B38),
                    DAY(LAHIKONTAKTSED!B38)
                )
            )
        ),
        IFERROR(LAHIKONTAKTSED!B38 &gt;= TODAY()-13, FALSE),
        IFERROR(LAHIKONTAKTSED!B38 &lt;= TODAY(), FALSE)
    ), 1, -2),
    ""
)</f>
        <v/>
      </c>
      <c r="C38" s="155" t="str">
        <f>IF(LAHIKONTAKTSED!$AJ38,
    IF(AND(
        LAHIKONTAKTSED!C38 &lt;&gt; ""
    ), 1, -2),
    ""
)</f>
        <v/>
      </c>
      <c r="D38" s="155" t="str">
        <f>IF(LAHIKONTAKTSED!$AJ38,
    IF(AND(
        LAHIKONTAKTSED!D38 &lt;&gt; ""
    ), 1, -2),
    ""
)</f>
        <v/>
      </c>
      <c r="E38" s="156" t="str">
        <f ca="1">IF(LAHIKONTAKTSED!$AJ38,
    IF(
        LAHIKONTAKTSED!E38 &lt;&gt; "",
        IF(
            OR(
            AND(
                ISNUMBER(LAHIKONTAKTSED!E38),
                LAHIKONTAKTSED!E38 &gt; 30000000000,
                LAHIKONTAKTSED!E38 &lt; 63000000000,
                IFERROR(IF(
                    ISERROR(TEXT((CODE(MID("FEDCA@",LEFT(LAHIKONTAKTSED!E38,1),1))-50)*1000000+LEFT(LAHIKONTAKTSED!E38,7),"0000\.00\.00")+0),
                    FALSE,
                    IF(
                        IF(
                            MOD(SUMPRODUCT((MID(LAHIKONTAKTSED!E38,COLUMN($A$1:$J$1),1)+0),(MID("1234567891",COLUMN($A$1:$J$1),1)+0)),11)=10,
                            MOD(MOD(SUMPRODUCT((MID(LAHIKONTAKTSED!E38,COLUMN($A$1:$J$1),1)+0),(MID("3456789123",COLUMN($A$1:$J$1),1)+0)),11),10),
                            MOD(SUMPRODUCT((MID(LAHIKONTAKTSED!E38,COLUMN($A$1:$J$1),1)+0),(MID("1234567891",COLUMN($A$1:$J$1),1)+0)),11)
                        ) = MID(LAHIKONTAKTSED!E38,11,1)+0,
                        TRUE,
                        FALSE
                    )
                ), FALSE)
            ),
            AND(
                ISNUMBER(LAHIKONTAKTSED!E38),
                NOT(
                    ISERROR(
                        DATE(
                            YEAR(LAHIKONTAKTSED!E38),
                            MONTH(LAHIKONTAKTSED!E38),
                            DAY(LAHIKONTAKTSED!E38)
                        )
                    )
                ),
                IFERROR(LAHIKONTAKTSED!E38 &gt;= DATE(1910, 1, 1), FALSE),
                IFERROR(LAHIKONTAKTSED!E38 &lt;= TODAY(), FALSE)
            )
        ), 1, -2),
    -1),
    ""
)</f>
        <v/>
      </c>
      <c r="F38" s="137" t="str">
        <f>IF(LAHIKONTAKTSED!$AJ38,
    IF(
        OR(
            LAHIKONTAKTSED!$I38 = "Lapsevanem",
            LAHIKONTAKTSED!$I38 = "Eestkostja"
        ),
        0,
        IF(
            OR(
                AND(_xlfn.NUMBERVALUE(LAHIKONTAKTSED!F38) &gt;  5000000, _xlfn.NUMBERVALUE(LAHIKONTAKTSED!F38) &lt;  5999999),
                AND(_xlfn.NUMBERVALUE(LAHIKONTAKTSED!F38) &gt; 50000000, _xlfn.NUMBERVALUE(LAHIKONTAKTSED!F38) &lt; 59999999)
            ),
            1,
            -2
        )
    ),
    ""
)</f>
        <v/>
      </c>
      <c r="G38" s="137" t="str">
        <f>IF(LAHIKONTAKTSED!$AJ38,
    IF(
        OR(
            LAHIKONTAKTSED!$I38 = "Lapsevanem",
            LAHIKONTAKTSED!$I38 = "Eestkostja"
        ),
        0,
        IF(
            LAHIKONTAKTSED!G38 &lt;&gt; "",
            1,
            2
        )
    ),
    ""
)</f>
        <v/>
      </c>
      <c r="H38" s="137" t="str">
        <f>IF(LAHIKONTAKTSED!$AJ38, IF(LAHIKONTAKTSED!H38 &lt;&gt; "", 1, 2), "")</f>
        <v/>
      </c>
      <c r="I38" s="157" t="str">
        <f>IF(LAHIKONTAKTSED!$AJ38,
    IF(OR(
        EXACT(LAHIKONTAKTSED!I38, "Lähikontaktne"),
        EXACT(LAHIKONTAKTSED!I38, "Lapsevanem"),
        EXACT(LAHIKONTAKTSED!I38, "Eestkostja")
    ), 1, -2),
    ""
)</f>
        <v/>
      </c>
      <c r="J38" s="137" t="str">
        <f>IF(
    AND(LAHIKONTAKTSED!$AJ38,  LAHIKONTAKTSED!$I38 &lt;&gt; ""),
    IF(
        OR(
            EXACT(LAHIKONTAKTSED!$I38, "Lapsevanem"),
            EXACT(LAHIKONTAKTSED!$I38, "Eestkostja")
        ),
        IF(
            LAHIKONTAKTSED!J38 &lt;&gt; "",
            1,
            -2
        ),
        0
    ),
    ""
)</f>
        <v/>
      </c>
      <c r="K38" s="137" t="str">
        <f>IF(
    AND(LAHIKONTAKTSED!$AJ38,  LAHIKONTAKTSED!$I38 &lt;&gt; ""),
    IF(
        OR(
            EXACT(LAHIKONTAKTSED!$I38, "Lapsevanem"),
            EXACT(LAHIKONTAKTSED!$I38, "Eestkostja")
        ),
        IF(
            LAHIKONTAKTSED!K38 &lt;&gt; "",
            1,
            -2
        ),
        0
    ),
    ""
)</f>
        <v/>
      </c>
      <c r="L38" s="137" t="str">
        <f ca="1">IF(
    AND(LAHIKONTAKTSED!$AJ38,  LAHIKONTAKTSED!$I38 &lt;&gt; ""),
    IF(
        OR(
            EXACT(LAHIKONTAKTSED!$I38, "Lapsevanem"),
            EXACT(LAHIKONTAKTSED!$I38, "Eestkostja")
        ),
        IF(
            LAHIKONTAKTSED!L38 &lt;&gt; "",
            IF(
                OR(
                    AND(
                        ISNUMBER(LAHIKONTAKTSED!L38),
                        LAHIKONTAKTSED!L38 &gt; 30000000000,
                        LAHIKONTAKTSED!L38 &lt; 63000000000,
                        IF(
                            ISERROR(TEXT((CODE(MID("FEDCA@",LEFT(LAHIKONTAKTSED!L38,1),1))-50)*1000000+LEFT(LAHIKONTAKTSED!L38,7),"0000\.00\.00")+0),
                            FALSE,
                            IF(
                                IF(
                                    MOD(SUMPRODUCT((MID(LAHIKONTAKTSED!L38,COLUMN($A$1:$J$1),1)+0),(MID("1234567891",COLUMN($A$1:$J$1),1)+0)),11)=10,
                                    MOD(MOD(SUMPRODUCT((MID(LAHIKONTAKTSED!L38,COLUMN($A$1:$J$1),1)+0),(MID("3456789123",COLUMN($A$1:$J$1),1)+0)),11),10),
                                    MOD(SUMPRODUCT((MID(LAHIKONTAKTSED!L38,COLUMN($A$1:$J$1),1)+0),(MID("1234567891",COLUMN($A$1:$J$1),1)+0)),11)
                                ) = MID(LAHIKONTAKTSED!L38,11,1)+0,
                                TRUE,
                                FALSE
                            )
                        )
                    ),
                    AND(
                        ISNUMBER(LAHIKONTAKTSED!L38),
                        NOT(
                            ISERROR(
                                DATE(
                                    YEAR(LAHIKONTAKTSED!L38),
                                    MONTH(LAHIKONTAKTSED!L38),
                                    DAY(LAHIKONTAKTSED!L38)
                                )
                            )
                        ),
                        IFERROR(LAHIKONTAKTSED!L38 &gt;= DATE(1910, 1, 1), FALSE),
                        IFERROR(LAHIKONTAKTSED!L38 &lt;= TODAY(), FALSE)
                    )
                ),
                1,
                -2),
            -1
        ),
        0
    ),
    ""
)</f>
        <v/>
      </c>
      <c r="M38" s="137" t="str">
        <f>IF(
    AND(LAHIKONTAKTSED!$AJ38,  LAHIKONTAKTSED!$I38 &lt;&gt; ""),
    IF(
        OR(
            EXACT(LAHIKONTAKTSED!$I38, "Lapsevanem"),
            EXACT(LAHIKONTAKTSED!$I38, "Eestkostja")
        ),
        IF(
            OR(
                AND(_xlfn.NUMBERVALUE(LAHIKONTAKTSED!M38) &gt;  5000000, _xlfn.NUMBERVALUE(LAHIKONTAKTSED!M38) &lt;  5999999),
                AND(_xlfn.NUMBERVALUE(LAHIKONTAKTSED!M38) &gt; 50000000, _xlfn.NUMBERVALUE(LAHIKONTAKTSED!M38) &lt; 59999999)
            ),
            1,
            -2
        ),
        0
    ),
    ""
)</f>
        <v/>
      </c>
      <c r="N38" s="137" t="str">
        <f>IF(
    AND(LAHIKONTAKTSED!$AJ38,  LAHIKONTAKTSED!$I38 &lt;&gt; ""),
    IF(
        OR(
            EXACT(LAHIKONTAKTSED!$I38, "Lapsevanem"),
            EXACT(LAHIKONTAKTSED!$I38, "Eestkostja")
        ),
        IF(
            LAHIKONTAKTSED!N38 &lt;&gt; "",
            1,
            2
        ),
        0
    ),
    ""
)</f>
        <v/>
      </c>
      <c r="O38" s="136" t="str">
        <f>IF(
    LAHIKONTAKTSED!$AJ38,
    IF(LAHIKONTAKTSED!O38 &lt;&gt; "", 1, -1),
    ""
)</f>
        <v/>
      </c>
      <c r="P38" s="136" t="str">
        <f>IF(
    LAHIKONTAKTSED!$AJ38,
    IF(LAHIKONTAKTSED!P38 &lt;&gt; "", 1, -1),
    ""
)</f>
        <v/>
      </c>
      <c r="Q38" s="136" t="str">
        <f>IF(
    LAHIKONTAKTSED!$AJ38,
    IF(LAHIKONTAKTSED!Q38 &lt;&gt; "", 1, -1),
    ""
)</f>
        <v/>
      </c>
      <c r="R38" s="136" t="str">
        <f>IF(
    LAHIKONTAKTSED!$AJ38,
    IF(LAHIKONTAKTSED!R38 &lt;&gt; "", 1, 2),
    ""
)</f>
        <v/>
      </c>
      <c r="S38" s="158" t="str">
        <f ca="1">IF(LAHIKONTAKTSED!$AJ38,
    IF(AND(
        ISNUMBER(LAHIKONTAKTSED!S38),
        NOT(
            ISERROR(
                DATE(
                    YEAR(LAHIKONTAKTSED!S38),
                    MONTH(LAHIKONTAKTSED!S38),
                    DAY(LAHIKONTAKTSED!S38)
                )
            )
        ),
        IFERROR(LAHIKONTAKTSED!S38 &gt;= TODAY()-13, FALSE),
        IFERROR(LAHIKONTAKTSED!S38 &lt;= TODAY(), FALSE)
    ), 1, -2),
    ""
)</f>
        <v/>
      </c>
      <c r="T38" s="158" t="str">
        <f ca="1">IF(LAHIKONTAKTSED!$AJ38,
    IF(AND(
        ISNUMBER(LAHIKONTAKTSED!T38),
        NOT(
            ISERROR(
                DATE(
                    YEAR(LAHIKONTAKTSED!T38),
                    MONTH(LAHIKONTAKTSED!T38),
                    DAY(LAHIKONTAKTSED!T38)
                )
            )
        ),
        IFERROR(LAHIKONTAKTSED!T38 &gt;= TODAY()-13, FALSE),
        IFERROR(LAHIKONTAKTSED!T38 &lt;= TODAY()+1, FALSE)
    ), 1, -2),
    ""
)</f>
        <v/>
      </c>
      <c r="U38" s="159" t="str">
        <f ca="1">IF(LAHIKONTAKTSED!$AJ38,
    IF(AND(
        ISNUMBER(LAHIKONTAKTSED!U38),
        NOT(
            ISERROR(
                DATE(
                    YEAR(LAHIKONTAKTSED!U38),
                    MONTH(LAHIKONTAKTSED!U38),
                    DAY(LAHIKONTAKTSED!U38)
                )
            )
        ),
        IFERROR(LAHIKONTAKTSED!U38 &gt;= TODAY(), FALSE),
        IFERROR(LAHIKONTAKTSED!U38 &lt;= TODAY() + 11, FALSE)
    ), 1, -2),
    ""
)</f>
        <v/>
      </c>
      <c r="V38" s="136" t="str">
        <f>IF(
    LAHIKONTAKTSED!$AJ38,
    IF(LAHIKONTAKTSED!V38 &lt;&gt; "", 1, -1),
    ""
)</f>
        <v/>
      </c>
      <c r="W38" s="136" t="str">
        <f>IF(
    LAHIKONTAKTSED!$AJ38,
    IF(LAHIKONTAKTSED!W38 &lt;&gt; "", 1, -1),
    ""
)</f>
        <v/>
      </c>
      <c r="X38" s="159" t="str">
        <f ca="1">IF(
    AND(
        LAHIKONTAKTSED!$AJ38
    ),
    IF(
        LAHIKONTAKTSED!X38 &lt;&gt; "",
        IF(
            OR(
            AND(
                ISNUMBER(LAHIKONTAKTSED!X38),
                LAHIKONTAKTSED!X38 &gt; 30000000000,
                LAHIKONTAKTSED!X38 &lt; 63000000000,
                IFERROR(IF(
                    ISERROR(TEXT((CODE(MID("FEDCA@",LEFT(LAHIKONTAKTSED!X38,1),1))-50)*1000000+LEFT(LAHIKONTAKTSED!X38,7),"0000\.00\.00")+0),
                    FALSE,
                    IF(
                        IF(
                            MOD(SUMPRODUCT((MID(LAHIKONTAKTSED!X38,COLUMN($A$1:$J$1),1)+0),(MID("1234567891",COLUMN($A$1:$J$1),1)+0)),11)=10,
                            MOD(MOD(SUMPRODUCT((MID(LAHIKONTAKTSED!X38,COLUMN($A$1:$J$1),1)+0),(MID("3456789123",COLUMN($A$1:$J$1),1)+0)),11),10),
                            MOD(SUMPRODUCT((MID(LAHIKONTAKTSED!X38,COLUMN($A$1:$J$1),1)+0),(MID("1234567891",COLUMN($A$1:$J$1),1)+0)),11)
                        ) = MID(LAHIKONTAKTSED!X38,11,1)+0,
                        TRUE,
                        FALSE
                    )
                ), FALSE)
            ),
            AND(
                ISNUMBER(LAHIKONTAKTSED!X38),
                NOT(
                    ISERROR(
                        DATE(
                            YEAR(LAHIKONTAKTSED!X38),
                            MONTH(LAHIKONTAKTSED!X38),
                            DAY(LAHIKONTAKTSED!X38)
                        )
                    )
                ),
                IFERROR(LAHIKONTAKTSED!X38 &gt;= DATE(1910, 1, 1), FALSE),
                IFERROR(LAHIKONTAKTSED!X38 &lt;= TODAY(), FALSE)
            )
        ), 1, -2),
    -1),
    ""
)</f>
        <v/>
      </c>
    </row>
    <row r="39" spans="1:24" x14ac:dyDescent="0.35">
      <c r="A39" s="138" t="str">
        <f>LAHIKONTAKTSED!A39</f>
        <v/>
      </c>
      <c r="B39" s="154" t="str">
        <f ca="1">IF(LAHIKONTAKTSED!$AJ39,
    IF(AND(
        ISNUMBER(LAHIKONTAKTSED!B39),
        NOT(
            ISERROR(
                DATE(
                    YEAR(LAHIKONTAKTSED!B39),
                    MONTH(LAHIKONTAKTSED!B39),
                    DAY(LAHIKONTAKTSED!B39)
                )
            )
        ),
        IFERROR(LAHIKONTAKTSED!B39 &gt;= TODAY()-13, FALSE),
        IFERROR(LAHIKONTAKTSED!B39 &lt;= TODAY(), FALSE)
    ), 1, -2),
    ""
)</f>
        <v/>
      </c>
      <c r="C39" s="155" t="str">
        <f>IF(LAHIKONTAKTSED!$AJ39,
    IF(AND(
        LAHIKONTAKTSED!C39 &lt;&gt; ""
    ), 1, -2),
    ""
)</f>
        <v/>
      </c>
      <c r="D39" s="155" t="str">
        <f>IF(LAHIKONTAKTSED!$AJ39,
    IF(AND(
        LAHIKONTAKTSED!D39 &lt;&gt; ""
    ), 1, -2),
    ""
)</f>
        <v/>
      </c>
      <c r="E39" s="156" t="str">
        <f ca="1">IF(LAHIKONTAKTSED!$AJ39,
    IF(
        LAHIKONTAKTSED!E39 &lt;&gt; "",
        IF(
            OR(
            AND(
                ISNUMBER(LAHIKONTAKTSED!E39),
                LAHIKONTAKTSED!E39 &gt; 30000000000,
                LAHIKONTAKTSED!E39 &lt; 63000000000,
                IFERROR(IF(
                    ISERROR(TEXT((CODE(MID("FEDCA@",LEFT(LAHIKONTAKTSED!E39,1),1))-50)*1000000+LEFT(LAHIKONTAKTSED!E39,7),"0000\.00\.00")+0),
                    FALSE,
                    IF(
                        IF(
                            MOD(SUMPRODUCT((MID(LAHIKONTAKTSED!E39,COLUMN($A$1:$J$1),1)+0),(MID("1234567891",COLUMN($A$1:$J$1),1)+0)),11)=10,
                            MOD(MOD(SUMPRODUCT((MID(LAHIKONTAKTSED!E39,COLUMN($A$1:$J$1),1)+0),(MID("3456789123",COLUMN($A$1:$J$1),1)+0)),11),10),
                            MOD(SUMPRODUCT((MID(LAHIKONTAKTSED!E39,COLUMN($A$1:$J$1),1)+0),(MID("1234567891",COLUMN($A$1:$J$1),1)+0)),11)
                        ) = MID(LAHIKONTAKTSED!E39,11,1)+0,
                        TRUE,
                        FALSE
                    )
                ), FALSE)
            ),
            AND(
                ISNUMBER(LAHIKONTAKTSED!E39),
                NOT(
                    ISERROR(
                        DATE(
                            YEAR(LAHIKONTAKTSED!E39),
                            MONTH(LAHIKONTAKTSED!E39),
                            DAY(LAHIKONTAKTSED!E39)
                        )
                    )
                ),
                IFERROR(LAHIKONTAKTSED!E39 &gt;= DATE(1910, 1, 1), FALSE),
                IFERROR(LAHIKONTAKTSED!E39 &lt;= TODAY(), FALSE)
            )
        ), 1, -2),
    -1),
    ""
)</f>
        <v/>
      </c>
      <c r="F39" s="137" t="str">
        <f>IF(LAHIKONTAKTSED!$AJ39,
    IF(
        OR(
            LAHIKONTAKTSED!$I39 = "Lapsevanem",
            LAHIKONTAKTSED!$I39 = "Eestkostja"
        ),
        0,
        IF(
            OR(
                AND(_xlfn.NUMBERVALUE(LAHIKONTAKTSED!F39) &gt;  5000000, _xlfn.NUMBERVALUE(LAHIKONTAKTSED!F39) &lt;  5999999),
                AND(_xlfn.NUMBERVALUE(LAHIKONTAKTSED!F39) &gt; 50000000, _xlfn.NUMBERVALUE(LAHIKONTAKTSED!F39) &lt; 59999999)
            ),
            1,
            -2
        )
    ),
    ""
)</f>
        <v/>
      </c>
      <c r="G39" s="137" t="str">
        <f>IF(LAHIKONTAKTSED!$AJ39,
    IF(
        OR(
            LAHIKONTAKTSED!$I39 = "Lapsevanem",
            LAHIKONTAKTSED!$I39 = "Eestkostja"
        ),
        0,
        IF(
            LAHIKONTAKTSED!G39 &lt;&gt; "",
            1,
            2
        )
    ),
    ""
)</f>
        <v/>
      </c>
      <c r="H39" s="137" t="str">
        <f>IF(LAHIKONTAKTSED!$AJ39, IF(LAHIKONTAKTSED!H39 &lt;&gt; "", 1, 2), "")</f>
        <v/>
      </c>
      <c r="I39" s="157" t="str">
        <f>IF(LAHIKONTAKTSED!$AJ39,
    IF(OR(
        EXACT(LAHIKONTAKTSED!I39, "Lähikontaktne"),
        EXACT(LAHIKONTAKTSED!I39, "Lapsevanem"),
        EXACT(LAHIKONTAKTSED!I39, "Eestkostja")
    ), 1, -2),
    ""
)</f>
        <v/>
      </c>
      <c r="J39" s="137" t="str">
        <f>IF(
    AND(LAHIKONTAKTSED!$AJ39,  LAHIKONTAKTSED!$I39 &lt;&gt; ""),
    IF(
        OR(
            EXACT(LAHIKONTAKTSED!$I39, "Lapsevanem"),
            EXACT(LAHIKONTAKTSED!$I39, "Eestkostja")
        ),
        IF(
            LAHIKONTAKTSED!J39 &lt;&gt; "",
            1,
            -2
        ),
        0
    ),
    ""
)</f>
        <v/>
      </c>
      <c r="K39" s="137" t="str">
        <f>IF(
    AND(LAHIKONTAKTSED!$AJ39,  LAHIKONTAKTSED!$I39 &lt;&gt; ""),
    IF(
        OR(
            EXACT(LAHIKONTAKTSED!$I39, "Lapsevanem"),
            EXACT(LAHIKONTAKTSED!$I39, "Eestkostja")
        ),
        IF(
            LAHIKONTAKTSED!K39 &lt;&gt; "",
            1,
            -2
        ),
        0
    ),
    ""
)</f>
        <v/>
      </c>
      <c r="L39" s="137" t="str">
        <f ca="1">IF(
    AND(LAHIKONTAKTSED!$AJ39,  LAHIKONTAKTSED!$I39 &lt;&gt; ""),
    IF(
        OR(
            EXACT(LAHIKONTAKTSED!$I39, "Lapsevanem"),
            EXACT(LAHIKONTAKTSED!$I39, "Eestkostja")
        ),
        IF(
            LAHIKONTAKTSED!L39 &lt;&gt; "",
            IF(
                OR(
                    AND(
                        ISNUMBER(LAHIKONTAKTSED!L39),
                        LAHIKONTAKTSED!L39 &gt; 30000000000,
                        LAHIKONTAKTSED!L39 &lt; 63000000000,
                        IF(
                            ISERROR(TEXT((CODE(MID("FEDCA@",LEFT(LAHIKONTAKTSED!L39,1),1))-50)*1000000+LEFT(LAHIKONTAKTSED!L39,7),"0000\.00\.00")+0),
                            FALSE,
                            IF(
                                IF(
                                    MOD(SUMPRODUCT((MID(LAHIKONTAKTSED!L39,COLUMN($A$1:$J$1),1)+0),(MID("1234567891",COLUMN($A$1:$J$1),1)+0)),11)=10,
                                    MOD(MOD(SUMPRODUCT((MID(LAHIKONTAKTSED!L39,COLUMN($A$1:$J$1),1)+0),(MID("3456789123",COLUMN($A$1:$J$1),1)+0)),11),10),
                                    MOD(SUMPRODUCT((MID(LAHIKONTAKTSED!L39,COLUMN($A$1:$J$1),1)+0),(MID("1234567891",COLUMN($A$1:$J$1),1)+0)),11)
                                ) = MID(LAHIKONTAKTSED!L39,11,1)+0,
                                TRUE,
                                FALSE
                            )
                        )
                    ),
                    AND(
                        ISNUMBER(LAHIKONTAKTSED!L39),
                        NOT(
                            ISERROR(
                                DATE(
                                    YEAR(LAHIKONTAKTSED!L39),
                                    MONTH(LAHIKONTAKTSED!L39),
                                    DAY(LAHIKONTAKTSED!L39)
                                )
                            )
                        ),
                        IFERROR(LAHIKONTAKTSED!L39 &gt;= DATE(1910, 1, 1), FALSE),
                        IFERROR(LAHIKONTAKTSED!L39 &lt;= TODAY(), FALSE)
                    )
                ),
                1,
                -2),
            -1
        ),
        0
    ),
    ""
)</f>
        <v/>
      </c>
      <c r="M39" s="137" t="str">
        <f>IF(
    AND(LAHIKONTAKTSED!$AJ39,  LAHIKONTAKTSED!$I39 &lt;&gt; ""),
    IF(
        OR(
            EXACT(LAHIKONTAKTSED!$I39, "Lapsevanem"),
            EXACT(LAHIKONTAKTSED!$I39, "Eestkostja")
        ),
        IF(
            OR(
                AND(_xlfn.NUMBERVALUE(LAHIKONTAKTSED!M39) &gt;  5000000, _xlfn.NUMBERVALUE(LAHIKONTAKTSED!M39) &lt;  5999999),
                AND(_xlfn.NUMBERVALUE(LAHIKONTAKTSED!M39) &gt; 50000000, _xlfn.NUMBERVALUE(LAHIKONTAKTSED!M39) &lt; 59999999)
            ),
            1,
            -2
        ),
        0
    ),
    ""
)</f>
        <v/>
      </c>
      <c r="N39" s="137" t="str">
        <f>IF(
    AND(LAHIKONTAKTSED!$AJ39,  LAHIKONTAKTSED!$I39 &lt;&gt; ""),
    IF(
        OR(
            EXACT(LAHIKONTAKTSED!$I39, "Lapsevanem"),
            EXACT(LAHIKONTAKTSED!$I39, "Eestkostja")
        ),
        IF(
            LAHIKONTAKTSED!N39 &lt;&gt; "",
            1,
            2
        ),
        0
    ),
    ""
)</f>
        <v/>
      </c>
      <c r="O39" s="136" t="str">
        <f>IF(
    LAHIKONTAKTSED!$AJ39,
    IF(LAHIKONTAKTSED!O39 &lt;&gt; "", 1, -1),
    ""
)</f>
        <v/>
      </c>
      <c r="P39" s="136" t="str">
        <f>IF(
    LAHIKONTAKTSED!$AJ39,
    IF(LAHIKONTAKTSED!P39 &lt;&gt; "", 1, -1),
    ""
)</f>
        <v/>
      </c>
      <c r="Q39" s="136" t="str">
        <f>IF(
    LAHIKONTAKTSED!$AJ39,
    IF(LAHIKONTAKTSED!Q39 &lt;&gt; "", 1, -1),
    ""
)</f>
        <v/>
      </c>
      <c r="R39" s="136" t="str">
        <f>IF(
    LAHIKONTAKTSED!$AJ39,
    IF(LAHIKONTAKTSED!R39 &lt;&gt; "", 1, 2),
    ""
)</f>
        <v/>
      </c>
      <c r="S39" s="158" t="str">
        <f ca="1">IF(LAHIKONTAKTSED!$AJ39,
    IF(AND(
        ISNUMBER(LAHIKONTAKTSED!S39),
        NOT(
            ISERROR(
                DATE(
                    YEAR(LAHIKONTAKTSED!S39),
                    MONTH(LAHIKONTAKTSED!S39),
                    DAY(LAHIKONTAKTSED!S39)
                )
            )
        ),
        IFERROR(LAHIKONTAKTSED!S39 &gt;= TODAY()-13, FALSE),
        IFERROR(LAHIKONTAKTSED!S39 &lt;= TODAY(), FALSE)
    ), 1, -2),
    ""
)</f>
        <v/>
      </c>
      <c r="T39" s="158" t="str">
        <f ca="1">IF(LAHIKONTAKTSED!$AJ39,
    IF(AND(
        ISNUMBER(LAHIKONTAKTSED!T39),
        NOT(
            ISERROR(
                DATE(
                    YEAR(LAHIKONTAKTSED!T39),
                    MONTH(LAHIKONTAKTSED!T39),
                    DAY(LAHIKONTAKTSED!T39)
                )
            )
        ),
        IFERROR(LAHIKONTAKTSED!T39 &gt;= TODAY()-13, FALSE),
        IFERROR(LAHIKONTAKTSED!T39 &lt;= TODAY()+1, FALSE)
    ), 1, -2),
    ""
)</f>
        <v/>
      </c>
      <c r="U39" s="159" t="str">
        <f ca="1">IF(LAHIKONTAKTSED!$AJ39,
    IF(AND(
        ISNUMBER(LAHIKONTAKTSED!U39),
        NOT(
            ISERROR(
                DATE(
                    YEAR(LAHIKONTAKTSED!U39),
                    MONTH(LAHIKONTAKTSED!U39),
                    DAY(LAHIKONTAKTSED!U39)
                )
            )
        ),
        IFERROR(LAHIKONTAKTSED!U39 &gt;= TODAY(), FALSE),
        IFERROR(LAHIKONTAKTSED!U39 &lt;= TODAY() + 11, FALSE)
    ), 1, -2),
    ""
)</f>
        <v/>
      </c>
      <c r="V39" s="136" t="str">
        <f>IF(
    LAHIKONTAKTSED!$AJ39,
    IF(LAHIKONTAKTSED!V39 &lt;&gt; "", 1, -1),
    ""
)</f>
        <v/>
      </c>
      <c r="W39" s="136" t="str">
        <f>IF(
    LAHIKONTAKTSED!$AJ39,
    IF(LAHIKONTAKTSED!W39 &lt;&gt; "", 1, -1),
    ""
)</f>
        <v/>
      </c>
      <c r="X39" s="159" t="str">
        <f ca="1">IF(
    AND(
        LAHIKONTAKTSED!$AJ39
    ),
    IF(
        LAHIKONTAKTSED!X39 &lt;&gt; "",
        IF(
            OR(
            AND(
                ISNUMBER(LAHIKONTAKTSED!X39),
                LAHIKONTAKTSED!X39 &gt; 30000000000,
                LAHIKONTAKTSED!X39 &lt; 63000000000,
                IFERROR(IF(
                    ISERROR(TEXT((CODE(MID("FEDCA@",LEFT(LAHIKONTAKTSED!X39,1),1))-50)*1000000+LEFT(LAHIKONTAKTSED!X39,7),"0000\.00\.00")+0),
                    FALSE,
                    IF(
                        IF(
                            MOD(SUMPRODUCT((MID(LAHIKONTAKTSED!X39,COLUMN($A$1:$J$1),1)+0),(MID("1234567891",COLUMN($A$1:$J$1),1)+0)),11)=10,
                            MOD(MOD(SUMPRODUCT((MID(LAHIKONTAKTSED!X39,COLUMN($A$1:$J$1),1)+0),(MID("3456789123",COLUMN($A$1:$J$1),1)+0)),11),10),
                            MOD(SUMPRODUCT((MID(LAHIKONTAKTSED!X39,COLUMN($A$1:$J$1),1)+0),(MID("1234567891",COLUMN($A$1:$J$1),1)+0)),11)
                        ) = MID(LAHIKONTAKTSED!X39,11,1)+0,
                        TRUE,
                        FALSE
                    )
                ), FALSE)
            ),
            AND(
                ISNUMBER(LAHIKONTAKTSED!X39),
                NOT(
                    ISERROR(
                        DATE(
                            YEAR(LAHIKONTAKTSED!X39),
                            MONTH(LAHIKONTAKTSED!X39),
                            DAY(LAHIKONTAKTSED!X39)
                        )
                    )
                ),
                IFERROR(LAHIKONTAKTSED!X39 &gt;= DATE(1910, 1, 1), FALSE),
                IFERROR(LAHIKONTAKTSED!X39 &lt;= TODAY(), FALSE)
            )
        ), 1, -2),
    -1),
    ""
)</f>
        <v/>
      </c>
    </row>
    <row r="40" spans="1:24" x14ac:dyDescent="0.35">
      <c r="A40" s="138" t="str">
        <f>LAHIKONTAKTSED!A40</f>
        <v/>
      </c>
      <c r="B40" s="154" t="str">
        <f ca="1">IF(LAHIKONTAKTSED!$AJ40,
    IF(AND(
        ISNUMBER(LAHIKONTAKTSED!B40),
        NOT(
            ISERROR(
                DATE(
                    YEAR(LAHIKONTAKTSED!B40),
                    MONTH(LAHIKONTAKTSED!B40),
                    DAY(LAHIKONTAKTSED!B40)
                )
            )
        ),
        IFERROR(LAHIKONTAKTSED!B40 &gt;= TODAY()-13, FALSE),
        IFERROR(LAHIKONTAKTSED!B40 &lt;= TODAY(), FALSE)
    ), 1, -2),
    ""
)</f>
        <v/>
      </c>
      <c r="C40" s="155" t="str">
        <f>IF(LAHIKONTAKTSED!$AJ40,
    IF(AND(
        LAHIKONTAKTSED!C40 &lt;&gt; ""
    ), 1, -2),
    ""
)</f>
        <v/>
      </c>
      <c r="D40" s="155" t="str">
        <f>IF(LAHIKONTAKTSED!$AJ40,
    IF(AND(
        LAHIKONTAKTSED!D40 &lt;&gt; ""
    ), 1, -2),
    ""
)</f>
        <v/>
      </c>
      <c r="E40" s="156" t="str">
        <f ca="1">IF(LAHIKONTAKTSED!$AJ40,
    IF(
        LAHIKONTAKTSED!E40 &lt;&gt; "",
        IF(
            OR(
            AND(
                ISNUMBER(LAHIKONTAKTSED!E40),
                LAHIKONTAKTSED!E40 &gt; 30000000000,
                LAHIKONTAKTSED!E40 &lt; 63000000000,
                IFERROR(IF(
                    ISERROR(TEXT((CODE(MID("FEDCA@",LEFT(LAHIKONTAKTSED!E40,1),1))-50)*1000000+LEFT(LAHIKONTAKTSED!E40,7),"0000\.00\.00")+0),
                    FALSE,
                    IF(
                        IF(
                            MOD(SUMPRODUCT((MID(LAHIKONTAKTSED!E40,COLUMN($A$1:$J$1),1)+0),(MID("1234567891",COLUMN($A$1:$J$1),1)+0)),11)=10,
                            MOD(MOD(SUMPRODUCT((MID(LAHIKONTAKTSED!E40,COLUMN($A$1:$J$1),1)+0),(MID("3456789123",COLUMN($A$1:$J$1),1)+0)),11),10),
                            MOD(SUMPRODUCT((MID(LAHIKONTAKTSED!E40,COLUMN($A$1:$J$1),1)+0),(MID("1234567891",COLUMN($A$1:$J$1),1)+0)),11)
                        ) = MID(LAHIKONTAKTSED!E40,11,1)+0,
                        TRUE,
                        FALSE
                    )
                ), FALSE)
            ),
            AND(
                ISNUMBER(LAHIKONTAKTSED!E40),
                NOT(
                    ISERROR(
                        DATE(
                            YEAR(LAHIKONTAKTSED!E40),
                            MONTH(LAHIKONTAKTSED!E40),
                            DAY(LAHIKONTAKTSED!E40)
                        )
                    )
                ),
                IFERROR(LAHIKONTAKTSED!E40 &gt;= DATE(1910, 1, 1), FALSE),
                IFERROR(LAHIKONTAKTSED!E40 &lt;= TODAY(), FALSE)
            )
        ), 1, -2),
    -1),
    ""
)</f>
        <v/>
      </c>
      <c r="F40" s="137" t="str">
        <f>IF(LAHIKONTAKTSED!$AJ40,
    IF(
        OR(
            LAHIKONTAKTSED!$I40 = "Lapsevanem",
            LAHIKONTAKTSED!$I40 = "Eestkostja"
        ),
        0,
        IF(
            OR(
                AND(_xlfn.NUMBERVALUE(LAHIKONTAKTSED!F40) &gt;  5000000, _xlfn.NUMBERVALUE(LAHIKONTAKTSED!F40) &lt;  5999999),
                AND(_xlfn.NUMBERVALUE(LAHIKONTAKTSED!F40) &gt; 50000000, _xlfn.NUMBERVALUE(LAHIKONTAKTSED!F40) &lt; 59999999)
            ),
            1,
            -2
        )
    ),
    ""
)</f>
        <v/>
      </c>
      <c r="G40" s="137" t="str">
        <f>IF(LAHIKONTAKTSED!$AJ40,
    IF(
        OR(
            LAHIKONTAKTSED!$I40 = "Lapsevanem",
            LAHIKONTAKTSED!$I40 = "Eestkostja"
        ),
        0,
        IF(
            LAHIKONTAKTSED!G40 &lt;&gt; "",
            1,
            2
        )
    ),
    ""
)</f>
        <v/>
      </c>
      <c r="H40" s="137" t="str">
        <f>IF(LAHIKONTAKTSED!$AJ40, IF(LAHIKONTAKTSED!H40 &lt;&gt; "", 1, 2), "")</f>
        <v/>
      </c>
      <c r="I40" s="157" t="str">
        <f>IF(LAHIKONTAKTSED!$AJ40,
    IF(OR(
        EXACT(LAHIKONTAKTSED!I40, "Lähikontaktne"),
        EXACT(LAHIKONTAKTSED!I40, "Lapsevanem"),
        EXACT(LAHIKONTAKTSED!I40, "Eestkostja")
    ), 1, -2),
    ""
)</f>
        <v/>
      </c>
      <c r="J40" s="137" t="str">
        <f>IF(
    AND(LAHIKONTAKTSED!$AJ40,  LAHIKONTAKTSED!$I40 &lt;&gt; ""),
    IF(
        OR(
            EXACT(LAHIKONTAKTSED!$I40, "Lapsevanem"),
            EXACT(LAHIKONTAKTSED!$I40, "Eestkostja")
        ),
        IF(
            LAHIKONTAKTSED!J40 &lt;&gt; "",
            1,
            -2
        ),
        0
    ),
    ""
)</f>
        <v/>
      </c>
      <c r="K40" s="137" t="str">
        <f>IF(
    AND(LAHIKONTAKTSED!$AJ40,  LAHIKONTAKTSED!$I40 &lt;&gt; ""),
    IF(
        OR(
            EXACT(LAHIKONTAKTSED!$I40, "Lapsevanem"),
            EXACT(LAHIKONTAKTSED!$I40, "Eestkostja")
        ),
        IF(
            LAHIKONTAKTSED!K40 &lt;&gt; "",
            1,
            -2
        ),
        0
    ),
    ""
)</f>
        <v/>
      </c>
      <c r="L40" s="137" t="str">
        <f ca="1">IF(
    AND(LAHIKONTAKTSED!$AJ40,  LAHIKONTAKTSED!$I40 &lt;&gt; ""),
    IF(
        OR(
            EXACT(LAHIKONTAKTSED!$I40, "Lapsevanem"),
            EXACT(LAHIKONTAKTSED!$I40, "Eestkostja")
        ),
        IF(
            LAHIKONTAKTSED!L40 &lt;&gt; "",
            IF(
                OR(
                    AND(
                        ISNUMBER(LAHIKONTAKTSED!L40),
                        LAHIKONTAKTSED!L40 &gt; 30000000000,
                        LAHIKONTAKTSED!L40 &lt; 63000000000,
                        IF(
                            ISERROR(TEXT((CODE(MID("FEDCA@",LEFT(LAHIKONTAKTSED!L40,1),1))-50)*1000000+LEFT(LAHIKONTAKTSED!L40,7),"0000\.00\.00")+0),
                            FALSE,
                            IF(
                                IF(
                                    MOD(SUMPRODUCT((MID(LAHIKONTAKTSED!L40,COLUMN($A$1:$J$1),1)+0),(MID("1234567891",COLUMN($A$1:$J$1),1)+0)),11)=10,
                                    MOD(MOD(SUMPRODUCT((MID(LAHIKONTAKTSED!L40,COLUMN($A$1:$J$1),1)+0),(MID("3456789123",COLUMN($A$1:$J$1),1)+0)),11),10),
                                    MOD(SUMPRODUCT((MID(LAHIKONTAKTSED!L40,COLUMN($A$1:$J$1),1)+0),(MID("1234567891",COLUMN($A$1:$J$1),1)+0)),11)
                                ) = MID(LAHIKONTAKTSED!L40,11,1)+0,
                                TRUE,
                                FALSE
                            )
                        )
                    ),
                    AND(
                        ISNUMBER(LAHIKONTAKTSED!L40),
                        NOT(
                            ISERROR(
                                DATE(
                                    YEAR(LAHIKONTAKTSED!L40),
                                    MONTH(LAHIKONTAKTSED!L40),
                                    DAY(LAHIKONTAKTSED!L40)
                                )
                            )
                        ),
                        IFERROR(LAHIKONTAKTSED!L40 &gt;= DATE(1910, 1, 1), FALSE),
                        IFERROR(LAHIKONTAKTSED!L40 &lt;= TODAY(), FALSE)
                    )
                ),
                1,
                -2),
            -1
        ),
        0
    ),
    ""
)</f>
        <v/>
      </c>
      <c r="M40" s="137" t="str">
        <f>IF(
    AND(LAHIKONTAKTSED!$AJ40,  LAHIKONTAKTSED!$I40 &lt;&gt; ""),
    IF(
        OR(
            EXACT(LAHIKONTAKTSED!$I40, "Lapsevanem"),
            EXACT(LAHIKONTAKTSED!$I40, "Eestkostja")
        ),
        IF(
            OR(
                AND(_xlfn.NUMBERVALUE(LAHIKONTAKTSED!M40) &gt;  5000000, _xlfn.NUMBERVALUE(LAHIKONTAKTSED!M40) &lt;  5999999),
                AND(_xlfn.NUMBERVALUE(LAHIKONTAKTSED!M40) &gt; 50000000, _xlfn.NUMBERVALUE(LAHIKONTAKTSED!M40) &lt; 59999999)
            ),
            1,
            -2
        ),
        0
    ),
    ""
)</f>
        <v/>
      </c>
      <c r="N40" s="137" t="str">
        <f>IF(
    AND(LAHIKONTAKTSED!$AJ40,  LAHIKONTAKTSED!$I40 &lt;&gt; ""),
    IF(
        OR(
            EXACT(LAHIKONTAKTSED!$I40, "Lapsevanem"),
            EXACT(LAHIKONTAKTSED!$I40, "Eestkostja")
        ),
        IF(
            LAHIKONTAKTSED!N40 &lt;&gt; "",
            1,
            2
        ),
        0
    ),
    ""
)</f>
        <v/>
      </c>
      <c r="O40" s="136" t="str">
        <f>IF(
    LAHIKONTAKTSED!$AJ40,
    IF(LAHIKONTAKTSED!O40 &lt;&gt; "", 1, -1),
    ""
)</f>
        <v/>
      </c>
      <c r="P40" s="136" t="str">
        <f>IF(
    LAHIKONTAKTSED!$AJ40,
    IF(LAHIKONTAKTSED!P40 &lt;&gt; "", 1, -1),
    ""
)</f>
        <v/>
      </c>
      <c r="Q40" s="136" t="str">
        <f>IF(
    LAHIKONTAKTSED!$AJ40,
    IF(LAHIKONTAKTSED!Q40 &lt;&gt; "", 1, -1),
    ""
)</f>
        <v/>
      </c>
      <c r="R40" s="136" t="str">
        <f>IF(
    LAHIKONTAKTSED!$AJ40,
    IF(LAHIKONTAKTSED!R40 &lt;&gt; "", 1, 2),
    ""
)</f>
        <v/>
      </c>
      <c r="S40" s="158" t="str">
        <f ca="1">IF(LAHIKONTAKTSED!$AJ40,
    IF(AND(
        ISNUMBER(LAHIKONTAKTSED!S40),
        NOT(
            ISERROR(
                DATE(
                    YEAR(LAHIKONTAKTSED!S40),
                    MONTH(LAHIKONTAKTSED!S40),
                    DAY(LAHIKONTAKTSED!S40)
                )
            )
        ),
        IFERROR(LAHIKONTAKTSED!S40 &gt;= TODAY()-13, FALSE),
        IFERROR(LAHIKONTAKTSED!S40 &lt;= TODAY(), FALSE)
    ), 1, -2),
    ""
)</f>
        <v/>
      </c>
      <c r="T40" s="158" t="str">
        <f ca="1">IF(LAHIKONTAKTSED!$AJ40,
    IF(AND(
        ISNUMBER(LAHIKONTAKTSED!T40),
        NOT(
            ISERROR(
                DATE(
                    YEAR(LAHIKONTAKTSED!T40),
                    MONTH(LAHIKONTAKTSED!T40),
                    DAY(LAHIKONTAKTSED!T40)
                )
            )
        ),
        IFERROR(LAHIKONTAKTSED!T40 &gt;= TODAY()-13, FALSE),
        IFERROR(LAHIKONTAKTSED!T40 &lt;= TODAY()+1, FALSE)
    ), 1, -2),
    ""
)</f>
        <v/>
      </c>
      <c r="U40" s="159" t="str">
        <f ca="1">IF(LAHIKONTAKTSED!$AJ40,
    IF(AND(
        ISNUMBER(LAHIKONTAKTSED!U40),
        NOT(
            ISERROR(
                DATE(
                    YEAR(LAHIKONTAKTSED!U40),
                    MONTH(LAHIKONTAKTSED!U40),
                    DAY(LAHIKONTAKTSED!U40)
                )
            )
        ),
        IFERROR(LAHIKONTAKTSED!U40 &gt;= TODAY(), FALSE),
        IFERROR(LAHIKONTAKTSED!U40 &lt;= TODAY() + 11, FALSE)
    ), 1, -2),
    ""
)</f>
        <v/>
      </c>
      <c r="V40" s="136" t="str">
        <f>IF(
    LAHIKONTAKTSED!$AJ40,
    IF(LAHIKONTAKTSED!V40 &lt;&gt; "", 1, -1),
    ""
)</f>
        <v/>
      </c>
      <c r="W40" s="136" t="str">
        <f>IF(
    LAHIKONTAKTSED!$AJ40,
    IF(LAHIKONTAKTSED!W40 &lt;&gt; "", 1, -1),
    ""
)</f>
        <v/>
      </c>
      <c r="X40" s="159" t="str">
        <f ca="1">IF(
    AND(
        LAHIKONTAKTSED!$AJ40
    ),
    IF(
        LAHIKONTAKTSED!X40 &lt;&gt; "",
        IF(
            OR(
            AND(
                ISNUMBER(LAHIKONTAKTSED!X40),
                LAHIKONTAKTSED!X40 &gt; 30000000000,
                LAHIKONTAKTSED!X40 &lt; 63000000000,
                IFERROR(IF(
                    ISERROR(TEXT((CODE(MID("FEDCA@",LEFT(LAHIKONTAKTSED!X40,1),1))-50)*1000000+LEFT(LAHIKONTAKTSED!X40,7),"0000\.00\.00")+0),
                    FALSE,
                    IF(
                        IF(
                            MOD(SUMPRODUCT((MID(LAHIKONTAKTSED!X40,COLUMN($A$1:$J$1),1)+0),(MID("1234567891",COLUMN($A$1:$J$1),1)+0)),11)=10,
                            MOD(MOD(SUMPRODUCT((MID(LAHIKONTAKTSED!X40,COLUMN($A$1:$J$1),1)+0),(MID("3456789123",COLUMN($A$1:$J$1),1)+0)),11),10),
                            MOD(SUMPRODUCT((MID(LAHIKONTAKTSED!X40,COLUMN($A$1:$J$1),1)+0),(MID("1234567891",COLUMN($A$1:$J$1),1)+0)),11)
                        ) = MID(LAHIKONTAKTSED!X40,11,1)+0,
                        TRUE,
                        FALSE
                    )
                ), FALSE)
            ),
            AND(
                ISNUMBER(LAHIKONTAKTSED!X40),
                NOT(
                    ISERROR(
                        DATE(
                            YEAR(LAHIKONTAKTSED!X40),
                            MONTH(LAHIKONTAKTSED!X40),
                            DAY(LAHIKONTAKTSED!X40)
                        )
                    )
                ),
                IFERROR(LAHIKONTAKTSED!X40 &gt;= DATE(1910, 1, 1), FALSE),
                IFERROR(LAHIKONTAKTSED!X40 &lt;= TODAY(), FALSE)
            )
        ), 1, -2),
    -1),
    ""
)</f>
        <v/>
      </c>
    </row>
    <row r="41" spans="1:24" x14ac:dyDescent="0.35">
      <c r="A41" s="138" t="str">
        <f>LAHIKONTAKTSED!A41</f>
        <v/>
      </c>
      <c r="B41" s="154" t="str">
        <f ca="1">IF(LAHIKONTAKTSED!$AJ41,
    IF(AND(
        ISNUMBER(LAHIKONTAKTSED!B41),
        NOT(
            ISERROR(
                DATE(
                    YEAR(LAHIKONTAKTSED!B41),
                    MONTH(LAHIKONTAKTSED!B41),
                    DAY(LAHIKONTAKTSED!B41)
                )
            )
        ),
        IFERROR(LAHIKONTAKTSED!B41 &gt;= TODAY()-13, FALSE),
        IFERROR(LAHIKONTAKTSED!B41 &lt;= TODAY(), FALSE)
    ), 1, -2),
    ""
)</f>
        <v/>
      </c>
      <c r="C41" s="155" t="str">
        <f>IF(LAHIKONTAKTSED!$AJ41,
    IF(AND(
        LAHIKONTAKTSED!C41 &lt;&gt; ""
    ), 1, -2),
    ""
)</f>
        <v/>
      </c>
      <c r="D41" s="155" t="str">
        <f>IF(LAHIKONTAKTSED!$AJ41,
    IF(AND(
        LAHIKONTAKTSED!D41 &lt;&gt; ""
    ), 1, -2),
    ""
)</f>
        <v/>
      </c>
      <c r="E41" s="156" t="str">
        <f ca="1">IF(LAHIKONTAKTSED!$AJ41,
    IF(
        LAHIKONTAKTSED!E41 &lt;&gt; "",
        IF(
            OR(
            AND(
                ISNUMBER(LAHIKONTAKTSED!E41),
                LAHIKONTAKTSED!E41 &gt; 30000000000,
                LAHIKONTAKTSED!E41 &lt; 63000000000,
                IFERROR(IF(
                    ISERROR(TEXT((CODE(MID("FEDCA@",LEFT(LAHIKONTAKTSED!E41,1),1))-50)*1000000+LEFT(LAHIKONTAKTSED!E41,7),"0000\.00\.00")+0),
                    FALSE,
                    IF(
                        IF(
                            MOD(SUMPRODUCT((MID(LAHIKONTAKTSED!E41,COLUMN($A$1:$J$1),1)+0),(MID("1234567891",COLUMN($A$1:$J$1),1)+0)),11)=10,
                            MOD(MOD(SUMPRODUCT((MID(LAHIKONTAKTSED!E41,COLUMN($A$1:$J$1),1)+0),(MID("3456789123",COLUMN($A$1:$J$1),1)+0)),11),10),
                            MOD(SUMPRODUCT((MID(LAHIKONTAKTSED!E41,COLUMN($A$1:$J$1),1)+0),(MID("1234567891",COLUMN($A$1:$J$1),1)+0)),11)
                        ) = MID(LAHIKONTAKTSED!E41,11,1)+0,
                        TRUE,
                        FALSE
                    )
                ), FALSE)
            ),
            AND(
                ISNUMBER(LAHIKONTAKTSED!E41),
                NOT(
                    ISERROR(
                        DATE(
                            YEAR(LAHIKONTAKTSED!E41),
                            MONTH(LAHIKONTAKTSED!E41),
                            DAY(LAHIKONTAKTSED!E41)
                        )
                    )
                ),
                IFERROR(LAHIKONTAKTSED!E41 &gt;= DATE(1910, 1, 1), FALSE),
                IFERROR(LAHIKONTAKTSED!E41 &lt;= TODAY(), FALSE)
            )
        ), 1, -2),
    -1),
    ""
)</f>
        <v/>
      </c>
      <c r="F41" s="137" t="str">
        <f>IF(LAHIKONTAKTSED!$AJ41,
    IF(
        OR(
            LAHIKONTAKTSED!$I41 = "Lapsevanem",
            LAHIKONTAKTSED!$I41 = "Eestkostja"
        ),
        0,
        IF(
            OR(
                AND(_xlfn.NUMBERVALUE(LAHIKONTAKTSED!F41) &gt;  5000000, _xlfn.NUMBERVALUE(LAHIKONTAKTSED!F41) &lt;  5999999),
                AND(_xlfn.NUMBERVALUE(LAHIKONTAKTSED!F41) &gt; 50000000, _xlfn.NUMBERVALUE(LAHIKONTAKTSED!F41) &lt; 59999999)
            ),
            1,
            -2
        )
    ),
    ""
)</f>
        <v/>
      </c>
      <c r="G41" s="137" t="str">
        <f>IF(LAHIKONTAKTSED!$AJ41,
    IF(
        OR(
            LAHIKONTAKTSED!$I41 = "Lapsevanem",
            LAHIKONTAKTSED!$I41 = "Eestkostja"
        ),
        0,
        IF(
            LAHIKONTAKTSED!G41 &lt;&gt; "",
            1,
            2
        )
    ),
    ""
)</f>
        <v/>
      </c>
      <c r="H41" s="137" t="str">
        <f>IF(LAHIKONTAKTSED!$AJ41, IF(LAHIKONTAKTSED!H41 &lt;&gt; "", 1, 2), "")</f>
        <v/>
      </c>
      <c r="I41" s="157" t="str">
        <f>IF(LAHIKONTAKTSED!$AJ41,
    IF(OR(
        EXACT(LAHIKONTAKTSED!I41, "Lähikontaktne"),
        EXACT(LAHIKONTAKTSED!I41, "Lapsevanem"),
        EXACT(LAHIKONTAKTSED!I41, "Eestkostja")
    ), 1, -2),
    ""
)</f>
        <v/>
      </c>
      <c r="J41" s="137" t="str">
        <f>IF(
    AND(LAHIKONTAKTSED!$AJ41,  LAHIKONTAKTSED!$I41 &lt;&gt; ""),
    IF(
        OR(
            EXACT(LAHIKONTAKTSED!$I41, "Lapsevanem"),
            EXACT(LAHIKONTAKTSED!$I41, "Eestkostja")
        ),
        IF(
            LAHIKONTAKTSED!J41 &lt;&gt; "",
            1,
            -2
        ),
        0
    ),
    ""
)</f>
        <v/>
      </c>
      <c r="K41" s="137" t="str">
        <f>IF(
    AND(LAHIKONTAKTSED!$AJ41,  LAHIKONTAKTSED!$I41 &lt;&gt; ""),
    IF(
        OR(
            EXACT(LAHIKONTAKTSED!$I41, "Lapsevanem"),
            EXACT(LAHIKONTAKTSED!$I41, "Eestkostja")
        ),
        IF(
            LAHIKONTAKTSED!K41 &lt;&gt; "",
            1,
            -2
        ),
        0
    ),
    ""
)</f>
        <v/>
      </c>
      <c r="L41" s="137" t="str">
        <f ca="1">IF(
    AND(LAHIKONTAKTSED!$AJ41,  LAHIKONTAKTSED!$I41 &lt;&gt; ""),
    IF(
        OR(
            EXACT(LAHIKONTAKTSED!$I41, "Lapsevanem"),
            EXACT(LAHIKONTAKTSED!$I41, "Eestkostja")
        ),
        IF(
            LAHIKONTAKTSED!L41 &lt;&gt; "",
            IF(
                OR(
                    AND(
                        ISNUMBER(LAHIKONTAKTSED!L41),
                        LAHIKONTAKTSED!L41 &gt; 30000000000,
                        LAHIKONTAKTSED!L41 &lt; 63000000000,
                        IF(
                            ISERROR(TEXT((CODE(MID("FEDCA@",LEFT(LAHIKONTAKTSED!L41,1),1))-50)*1000000+LEFT(LAHIKONTAKTSED!L41,7),"0000\.00\.00")+0),
                            FALSE,
                            IF(
                                IF(
                                    MOD(SUMPRODUCT((MID(LAHIKONTAKTSED!L41,COLUMN($A$1:$J$1),1)+0),(MID("1234567891",COLUMN($A$1:$J$1),1)+0)),11)=10,
                                    MOD(MOD(SUMPRODUCT((MID(LAHIKONTAKTSED!L41,COLUMN($A$1:$J$1),1)+0),(MID("3456789123",COLUMN($A$1:$J$1),1)+0)),11),10),
                                    MOD(SUMPRODUCT((MID(LAHIKONTAKTSED!L41,COLUMN($A$1:$J$1),1)+0),(MID("1234567891",COLUMN($A$1:$J$1),1)+0)),11)
                                ) = MID(LAHIKONTAKTSED!L41,11,1)+0,
                                TRUE,
                                FALSE
                            )
                        )
                    ),
                    AND(
                        ISNUMBER(LAHIKONTAKTSED!L41),
                        NOT(
                            ISERROR(
                                DATE(
                                    YEAR(LAHIKONTAKTSED!L41),
                                    MONTH(LAHIKONTAKTSED!L41),
                                    DAY(LAHIKONTAKTSED!L41)
                                )
                            )
                        ),
                        IFERROR(LAHIKONTAKTSED!L41 &gt;= DATE(1910, 1, 1), FALSE),
                        IFERROR(LAHIKONTAKTSED!L41 &lt;= TODAY(), FALSE)
                    )
                ),
                1,
                -2),
            -1
        ),
        0
    ),
    ""
)</f>
        <v/>
      </c>
      <c r="M41" s="137" t="str">
        <f>IF(
    AND(LAHIKONTAKTSED!$AJ41,  LAHIKONTAKTSED!$I41 &lt;&gt; ""),
    IF(
        OR(
            EXACT(LAHIKONTAKTSED!$I41, "Lapsevanem"),
            EXACT(LAHIKONTAKTSED!$I41, "Eestkostja")
        ),
        IF(
            OR(
                AND(_xlfn.NUMBERVALUE(LAHIKONTAKTSED!M41) &gt;  5000000, _xlfn.NUMBERVALUE(LAHIKONTAKTSED!M41) &lt;  5999999),
                AND(_xlfn.NUMBERVALUE(LAHIKONTAKTSED!M41) &gt; 50000000, _xlfn.NUMBERVALUE(LAHIKONTAKTSED!M41) &lt; 59999999)
            ),
            1,
            -2
        ),
        0
    ),
    ""
)</f>
        <v/>
      </c>
      <c r="N41" s="137" t="str">
        <f>IF(
    AND(LAHIKONTAKTSED!$AJ41,  LAHIKONTAKTSED!$I41 &lt;&gt; ""),
    IF(
        OR(
            EXACT(LAHIKONTAKTSED!$I41, "Lapsevanem"),
            EXACT(LAHIKONTAKTSED!$I41, "Eestkostja")
        ),
        IF(
            LAHIKONTAKTSED!N41 &lt;&gt; "",
            1,
            2
        ),
        0
    ),
    ""
)</f>
        <v/>
      </c>
      <c r="O41" s="136" t="str">
        <f>IF(
    LAHIKONTAKTSED!$AJ41,
    IF(LAHIKONTAKTSED!O41 &lt;&gt; "", 1, -1),
    ""
)</f>
        <v/>
      </c>
      <c r="P41" s="136" t="str">
        <f>IF(
    LAHIKONTAKTSED!$AJ41,
    IF(LAHIKONTAKTSED!P41 &lt;&gt; "", 1, -1),
    ""
)</f>
        <v/>
      </c>
      <c r="Q41" s="136" t="str">
        <f>IF(
    LAHIKONTAKTSED!$AJ41,
    IF(LAHIKONTAKTSED!Q41 &lt;&gt; "", 1, -1),
    ""
)</f>
        <v/>
      </c>
      <c r="R41" s="136" t="str">
        <f>IF(
    LAHIKONTAKTSED!$AJ41,
    IF(LAHIKONTAKTSED!R41 &lt;&gt; "", 1, 2),
    ""
)</f>
        <v/>
      </c>
      <c r="S41" s="158" t="str">
        <f ca="1">IF(LAHIKONTAKTSED!$AJ41,
    IF(AND(
        ISNUMBER(LAHIKONTAKTSED!S41),
        NOT(
            ISERROR(
                DATE(
                    YEAR(LAHIKONTAKTSED!S41),
                    MONTH(LAHIKONTAKTSED!S41),
                    DAY(LAHIKONTAKTSED!S41)
                )
            )
        ),
        IFERROR(LAHIKONTAKTSED!S41 &gt;= TODAY()-13, FALSE),
        IFERROR(LAHIKONTAKTSED!S41 &lt;= TODAY(), FALSE)
    ), 1, -2),
    ""
)</f>
        <v/>
      </c>
      <c r="T41" s="158" t="str">
        <f ca="1">IF(LAHIKONTAKTSED!$AJ41,
    IF(AND(
        ISNUMBER(LAHIKONTAKTSED!T41),
        NOT(
            ISERROR(
                DATE(
                    YEAR(LAHIKONTAKTSED!T41),
                    MONTH(LAHIKONTAKTSED!T41),
                    DAY(LAHIKONTAKTSED!T41)
                )
            )
        ),
        IFERROR(LAHIKONTAKTSED!T41 &gt;= TODAY()-13, FALSE),
        IFERROR(LAHIKONTAKTSED!T41 &lt;= TODAY()+1, FALSE)
    ), 1, -2),
    ""
)</f>
        <v/>
      </c>
      <c r="U41" s="159" t="str">
        <f ca="1">IF(LAHIKONTAKTSED!$AJ41,
    IF(AND(
        ISNUMBER(LAHIKONTAKTSED!U41),
        NOT(
            ISERROR(
                DATE(
                    YEAR(LAHIKONTAKTSED!U41),
                    MONTH(LAHIKONTAKTSED!U41),
                    DAY(LAHIKONTAKTSED!U41)
                )
            )
        ),
        IFERROR(LAHIKONTAKTSED!U41 &gt;= TODAY(), FALSE),
        IFERROR(LAHIKONTAKTSED!U41 &lt;= TODAY() + 11, FALSE)
    ), 1, -2),
    ""
)</f>
        <v/>
      </c>
      <c r="V41" s="136" t="str">
        <f>IF(
    LAHIKONTAKTSED!$AJ41,
    IF(LAHIKONTAKTSED!V41 &lt;&gt; "", 1, -1),
    ""
)</f>
        <v/>
      </c>
      <c r="W41" s="136" t="str">
        <f>IF(
    LAHIKONTAKTSED!$AJ41,
    IF(LAHIKONTAKTSED!W41 &lt;&gt; "", 1, -1),
    ""
)</f>
        <v/>
      </c>
      <c r="X41" s="159" t="str">
        <f ca="1">IF(
    AND(
        LAHIKONTAKTSED!$AJ41
    ),
    IF(
        LAHIKONTAKTSED!X41 &lt;&gt; "",
        IF(
            OR(
            AND(
                ISNUMBER(LAHIKONTAKTSED!X41),
                LAHIKONTAKTSED!X41 &gt; 30000000000,
                LAHIKONTAKTSED!X41 &lt; 63000000000,
                IFERROR(IF(
                    ISERROR(TEXT((CODE(MID("FEDCA@",LEFT(LAHIKONTAKTSED!X41,1),1))-50)*1000000+LEFT(LAHIKONTAKTSED!X41,7),"0000\.00\.00")+0),
                    FALSE,
                    IF(
                        IF(
                            MOD(SUMPRODUCT((MID(LAHIKONTAKTSED!X41,COLUMN($A$1:$J$1),1)+0),(MID("1234567891",COLUMN($A$1:$J$1),1)+0)),11)=10,
                            MOD(MOD(SUMPRODUCT((MID(LAHIKONTAKTSED!X41,COLUMN($A$1:$J$1),1)+0),(MID("3456789123",COLUMN($A$1:$J$1),1)+0)),11),10),
                            MOD(SUMPRODUCT((MID(LAHIKONTAKTSED!X41,COLUMN($A$1:$J$1),1)+0),(MID("1234567891",COLUMN($A$1:$J$1),1)+0)),11)
                        ) = MID(LAHIKONTAKTSED!X41,11,1)+0,
                        TRUE,
                        FALSE
                    )
                ), FALSE)
            ),
            AND(
                ISNUMBER(LAHIKONTAKTSED!X41),
                NOT(
                    ISERROR(
                        DATE(
                            YEAR(LAHIKONTAKTSED!X41),
                            MONTH(LAHIKONTAKTSED!X41),
                            DAY(LAHIKONTAKTSED!X41)
                        )
                    )
                ),
                IFERROR(LAHIKONTAKTSED!X41 &gt;= DATE(1910, 1, 1), FALSE),
                IFERROR(LAHIKONTAKTSED!X41 &lt;= TODAY(), FALSE)
            )
        ), 1, -2),
    -1),
    ""
)</f>
        <v/>
      </c>
    </row>
    <row r="42" spans="1:24" x14ac:dyDescent="0.35">
      <c r="A42" s="138" t="str">
        <f>LAHIKONTAKTSED!A42</f>
        <v/>
      </c>
      <c r="B42" s="154" t="str">
        <f ca="1">IF(LAHIKONTAKTSED!$AJ42,
    IF(AND(
        ISNUMBER(LAHIKONTAKTSED!B42),
        NOT(
            ISERROR(
                DATE(
                    YEAR(LAHIKONTAKTSED!B42),
                    MONTH(LAHIKONTAKTSED!B42),
                    DAY(LAHIKONTAKTSED!B42)
                )
            )
        ),
        IFERROR(LAHIKONTAKTSED!B42 &gt;= TODAY()-13, FALSE),
        IFERROR(LAHIKONTAKTSED!B42 &lt;= TODAY(), FALSE)
    ), 1, -2),
    ""
)</f>
        <v/>
      </c>
      <c r="C42" s="155" t="str">
        <f>IF(LAHIKONTAKTSED!$AJ42,
    IF(AND(
        LAHIKONTAKTSED!C42 &lt;&gt; ""
    ), 1, -2),
    ""
)</f>
        <v/>
      </c>
      <c r="D42" s="155" t="str">
        <f>IF(LAHIKONTAKTSED!$AJ42,
    IF(AND(
        LAHIKONTAKTSED!D42 &lt;&gt; ""
    ), 1, -2),
    ""
)</f>
        <v/>
      </c>
      <c r="E42" s="156" t="str">
        <f ca="1">IF(LAHIKONTAKTSED!$AJ42,
    IF(
        LAHIKONTAKTSED!E42 &lt;&gt; "",
        IF(
            OR(
            AND(
                ISNUMBER(LAHIKONTAKTSED!E42),
                LAHIKONTAKTSED!E42 &gt; 30000000000,
                LAHIKONTAKTSED!E42 &lt; 63000000000,
                IFERROR(IF(
                    ISERROR(TEXT((CODE(MID("FEDCA@",LEFT(LAHIKONTAKTSED!E42,1),1))-50)*1000000+LEFT(LAHIKONTAKTSED!E42,7),"0000\.00\.00")+0),
                    FALSE,
                    IF(
                        IF(
                            MOD(SUMPRODUCT((MID(LAHIKONTAKTSED!E42,COLUMN($A$1:$J$1),1)+0),(MID("1234567891",COLUMN($A$1:$J$1),1)+0)),11)=10,
                            MOD(MOD(SUMPRODUCT((MID(LAHIKONTAKTSED!E42,COLUMN($A$1:$J$1),1)+0),(MID("3456789123",COLUMN($A$1:$J$1),1)+0)),11),10),
                            MOD(SUMPRODUCT((MID(LAHIKONTAKTSED!E42,COLUMN($A$1:$J$1),1)+0),(MID("1234567891",COLUMN($A$1:$J$1),1)+0)),11)
                        ) = MID(LAHIKONTAKTSED!E42,11,1)+0,
                        TRUE,
                        FALSE
                    )
                ), FALSE)
            ),
            AND(
                ISNUMBER(LAHIKONTAKTSED!E42),
                NOT(
                    ISERROR(
                        DATE(
                            YEAR(LAHIKONTAKTSED!E42),
                            MONTH(LAHIKONTAKTSED!E42),
                            DAY(LAHIKONTAKTSED!E42)
                        )
                    )
                ),
                IFERROR(LAHIKONTAKTSED!E42 &gt;= DATE(1910, 1, 1), FALSE),
                IFERROR(LAHIKONTAKTSED!E42 &lt;= TODAY(), FALSE)
            )
        ), 1, -2),
    -1),
    ""
)</f>
        <v/>
      </c>
      <c r="F42" s="137" t="str">
        <f>IF(LAHIKONTAKTSED!$AJ42,
    IF(
        OR(
            LAHIKONTAKTSED!$I42 = "Lapsevanem",
            LAHIKONTAKTSED!$I42 = "Eestkostja"
        ),
        0,
        IF(
            OR(
                AND(_xlfn.NUMBERVALUE(LAHIKONTAKTSED!F42) &gt;  5000000, _xlfn.NUMBERVALUE(LAHIKONTAKTSED!F42) &lt;  5999999),
                AND(_xlfn.NUMBERVALUE(LAHIKONTAKTSED!F42) &gt; 50000000, _xlfn.NUMBERVALUE(LAHIKONTAKTSED!F42) &lt; 59999999)
            ),
            1,
            -2
        )
    ),
    ""
)</f>
        <v/>
      </c>
      <c r="G42" s="137" t="str">
        <f>IF(LAHIKONTAKTSED!$AJ42,
    IF(
        OR(
            LAHIKONTAKTSED!$I42 = "Lapsevanem",
            LAHIKONTAKTSED!$I42 = "Eestkostja"
        ),
        0,
        IF(
            LAHIKONTAKTSED!G42 &lt;&gt; "",
            1,
            2
        )
    ),
    ""
)</f>
        <v/>
      </c>
      <c r="H42" s="137" t="str">
        <f>IF(LAHIKONTAKTSED!$AJ42, IF(LAHIKONTAKTSED!H42 &lt;&gt; "", 1, 2), "")</f>
        <v/>
      </c>
      <c r="I42" s="157" t="str">
        <f>IF(LAHIKONTAKTSED!$AJ42,
    IF(OR(
        EXACT(LAHIKONTAKTSED!I42, "Lähikontaktne"),
        EXACT(LAHIKONTAKTSED!I42, "Lapsevanem"),
        EXACT(LAHIKONTAKTSED!I42, "Eestkostja")
    ), 1, -2),
    ""
)</f>
        <v/>
      </c>
      <c r="J42" s="137" t="str">
        <f>IF(
    AND(LAHIKONTAKTSED!$AJ42,  LAHIKONTAKTSED!$I42 &lt;&gt; ""),
    IF(
        OR(
            EXACT(LAHIKONTAKTSED!$I42, "Lapsevanem"),
            EXACT(LAHIKONTAKTSED!$I42, "Eestkostja")
        ),
        IF(
            LAHIKONTAKTSED!J42 &lt;&gt; "",
            1,
            -2
        ),
        0
    ),
    ""
)</f>
        <v/>
      </c>
      <c r="K42" s="137" t="str">
        <f>IF(
    AND(LAHIKONTAKTSED!$AJ42,  LAHIKONTAKTSED!$I42 &lt;&gt; ""),
    IF(
        OR(
            EXACT(LAHIKONTAKTSED!$I42, "Lapsevanem"),
            EXACT(LAHIKONTAKTSED!$I42, "Eestkostja")
        ),
        IF(
            LAHIKONTAKTSED!K42 &lt;&gt; "",
            1,
            -2
        ),
        0
    ),
    ""
)</f>
        <v/>
      </c>
      <c r="L42" s="137" t="str">
        <f ca="1">IF(
    AND(LAHIKONTAKTSED!$AJ42,  LAHIKONTAKTSED!$I42 &lt;&gt; ""),
    IF(
        OR(
            EXACT(LAHIKONTAKTSED!$I42, "Lapsevanem"),
            EXACT(LAHIKONTAKTSED!$I42, "Eestkostja")
        ),
        IF(
            LAHIKONTAKTSED!L42 &lt;&gt; "",
            IF(
                OR(
                    AND(
                        ISNUMBER(LAHIKONTAKTSED!L42),
                        LAHIKONTAKTSED!L42 &gt; 30000000000,
                        LAHIKONTAKTSED!L42 &lt; 63000000000,
                        IF(
                            ISERROR(TEXT((CODE(MID("FEDCA@",LEFT(LAHIKONTAKTSED!L42,1),1))-50)*1000000+LEFT(LAHIKONTAKTSED!L42,7),"0000\.00\.00")+0),
                            FALSE,
                            IF(
                                IF(
                                    MOD(SUMPRODUCT((MID(LAHIKONTAKTSED!L42,COLUMN($A$1:$J$1),1)+0),(MID("1234567891",COLUMN($A$1:$J$1),1)+0)),11)=10,
                                    MOD(MOD(SUMPRODUCT((MID(LAHIKONTAKTSED!L42,COLUMN($A$1:$J$1),1)+0),(MID("3456789123",COLUMN($A$1:$J$1),1)+0)),11),10),
                                    MOD(SUMPRODUCT((MID(LAHIKONTAKTSED!L42,COLUMN($A$1:$J$1),1)+0),(MID("1234567891",COLUMN($A$1:$J$1),1)+0)),11)
                                ) = MID(LAHIKONTAKTSED!L42,11,1)+0,
                                TRUE,
                                FALSE
                            )
                        )
                    ),
                    AND(
                        ISNUMBER(LAHIKONTAKTSED!L42),
                        NOT(
                            ISERROR(
                                DATE(
                                    YEAR(LAHIKONTAKTSED!L42),
                                    MONTH(LAHIKONTAKTSED!L42),
                                    DAY(LAHIKONTAKTSED!L42)
                                )
                            )
                        ),
                        IFERROR(LAHIKONTAKTSED!L42 &gt;= DATE(1910, 1, 1), FALSE),
                        IFERROR(LAHIKONTAKTSED!L42 &lt;= TODAY(), FALSE)
                    )
                ),
                1,
                -2),
            -1
        ),
        0
    ),
    ""
)</f>
        <v/>
      </c>
      <c r="M42" s="137" t="str">
        <f>IF(
    AND(LAHIKONTAKTSED!$AJ42,  LAHIKONTAKTSED!$I42 &lt;&gt; ""),
    IF(
        OR(
            EXACT(LAHIKONTAKTSED!$I42, "Lapsevanem"),
            EXACT(LAHIKONTAKTSED!$I42, "Eestkostja")
        ),
        IF(
            OR(
                AND(_xlfn.NUMBERVALUE(LAHIKONTAKTSED!M42) &gt;  5000000, _xlfn.NUMBERVALUE(LAHIKONTAKTSED!M42) &lt;  5999999),
                AND(_xlfn.NUMBERVALUE(LAHIKONTAKTSED!M42) &gt; 50000000, _xlfn.NUMBERVALUE(LAHIKONTAKTSED!M42) &lt; 59999999)
            ),
            1,
            -2
        ),
        0
    ),
    ""
)</f>
        <v/>
      </c>
      <c r="N42" s="137" t="str">
        <f>IF(
    AND(LAHIKONTAKTSED!$AJ42,  LAHIKONTAKTSED!$I42 &lt;&gt; ""),
    IF(
        OR(
            EXACT(LAHIKONTAKTSED!$I42, "Lapsevanem"),
            EXACT(LAHIKONTAKTSED!$I42, "Eestkostja")
        ),
        IF(
            LAHIKONTAKTSED!N42 &lt;&gt; "",
            1,
            2
        ),
        0
    ),
    ""
)</f>
        <v/>
      </c>
      <c r="O42" s="136" t="str">
        <f>IF(
    LAHIKONTAKTSED!$AJ42,
    IF(LAHIKONTAKTSED!O42 &lt;&gt; "", 1, -1),
    ""
)</f>
        <v/>
      </c>
      <c r="P42" s="136" t="str">
        <f>IF(
    LAHIKONTAKTSED!$AJ42,
    IF(LAHIKONTAKTSED!P42 &lt;&gt; "", 1, -1),
    ""
)</f>
        <v/>
      </c>
      <c r="Q42" s="136" t="str">
        <f>IF(
    LAHIKONTAKTSED!$AJ42,
    IF(LAHIKONTAKTSED!Q42 &lt;&gt; "", 1, -1),
    ""
)</f>
        <v/>
      </c>
      <c r="R42" s="136" t="str">
        <f>IF(
    LAHIKONTAKTSED!$AJ42,
    IF(LAHIKONTAKTSED!R42 &lt;&gt; "", 1, 2),
    ""
)</f>
        <v/>
      </c>
      <c r="S42" s="158" t="str">
        <f ca="1">IF(LAHIKONTAKTSED!$AJ42,
    IF(AND(
        ISNUMBER(LAHIKONTAKTSED!S42),
        NOT(
            ISERROR(
                DATE(
                    YEAR(LAHIKONTAKTSED!S42),
                    MONTH(LAHIKONTAKTSED!S42),
                    DAY(LAHIKONTAKTSED!S42)
                )
            )
        ),
        IFERROR(LAHIKONTAKTSED!S42 &gt;= TODAY()-13, FALSE),
        IFERROR(LAHIKONTAKTSED!S42 &lt;= TODAY(), FALSE)
    ), 1, -2),
    ""
)</f>
        <v/>
      </c>
      <c r="T42" s="158" t="str">
        <f ca="1">IF(LAHIKONTAKTSED!$AJ42,
    IF(AND(
        ISNUMBER(LAHIKONTAKTSED!T42),
        NOT(
            ISERROR(
                DATE(
                    YEAR(LAHIKONTAKTSED!T42),
                    MONTH(LAHIKONTAKTSED!T42),
                    DAY(LAHIKONTAKTSED!T42)
                )
            )
        ),
        IFERROR(LAHIKONTAKTSED!T42 &gt;= TODAY()-13, FALSE),
        IFERROR(LAHIKONTAKTSED!T42 &lt;= TODAY()+1, FALSE)
    ), 1, -2),
    ""
)</f>
        <v/>
      </c>
      <c r="U42" s="159" t="str">
        <f ca="1">IF(LAHIKONTAKTSED!$AJ42,
    IF(AND(
        ISNUMBER(LAHIKONTAKTSED!U42),
        NOT(
            ISERROR(
                DATE(
                    YEAR(LAHIKONTAKTSED!U42),
                    MONTH(LAHIKONTAKTSED!U42),
                    DAY(LAHIKONTAKTSED!U42)
                )
            )
        ),
        IFERROR(LAHIKONTAKTSED!U42 &gt;= TODAY(), FALSE),
        IFERROR(LAHIKONTAKTSED!U42 &lt;= TODAY() + 11, FALSE)
    ), 1, -2),
    ""
)</f>
        <v/>
      </c>
      <c r="V42" s="136" t="str">
        <f>IF(
    LAHIKONTAKTSED!$AJ42,
    IF(LAHIKONTAKTSED!V42 &lt;&gt; "", 1, -1),
    ""
)</f>
        <v/>
      </c>
      <c r="W42" s="136" t="str">
        <f>IF(
    LAHIKONTAKTSED!$AJ42,
    IF(LAHIKONTAKTSED!W42 &lt;&gt; "", 1, -1),
    ""
)</f>
        <v/>
      </c>
      <c r="X42" s="159" t="str">
        <f ca="1">IF(
    AND(
        LAHIKONTAKTSED!$AJ42
    ),
    IF(
        LAHIKONTAKTSED!X42 &lt;&gt; "",
        IF(
            OR(
            AND(
                ISNUMBER(LAHIKONTAKTSED!X42),
                LAHIKONTAKTSED!X42 &gt; 30000000000,
                LAHIKONTAKTSED!X42 &lt; 63000000000,
                IFERROR(IF(
                    ISERROR(TEXT((CODE(MID("FEDCA@",LEFT(LAHIKONTAKTSED!X42,1),1))-50)*1000000+LEFT(LAHIKONTAKTSED!X42,7),"0000\.00\.00")+0),
                    FALSE,
                    IF(
                        IF(
                            MOD(SUMPRODUCT((MID(LAHIKONTAKTSED!X42,COLUMN($A$1:$J$1),1)+0),(MID("1234567891",COLUMN($A$1:$J$1),1)+0)),11)=10,
                            MOD(MOD(SUMPRODUCT((MID(LAHIKONTAKTSED!X42,COLUMN($A$1:$J$1),1)+0),(MID("3456789123",COLUMN($A$1:$J$1),1)+0)),11),10),
                            MOD(SUMPRODUCT((MID(LAHIKONTAKTSED!X42,COLUMN($A$1:$J$1),1)+0),(MID("1234567891",COLUMN($A$1:$J$1),1)+0)),11)
                        ) = MID(LAHIKONTAKTSED!X42,11,1)+0,
                        TRUE,
                        FALSE
                    )
                ), FALSE)
            ),
            AND(
                ISNUMBER(LAHIKONTAKTSED!X42),
                NOT(
                    ISERROR(
                        DATE(
                            YEAR(LAHIKONTAKTSED!X42),
                            MONTH(LAHIKONTAKTSED!X42),
                            DAY(LAHIKONTAKTSED!X42)
                        )
                    )
                ),
                IFERROR(LAHIKONTAKTSED!X42 &gt;= DATE(1910, 1, 1), FALSE),
                IFERROR(LAHIKONTAKTSED!X42 &lt;= TODAY(), FALSE)
            )
        ), 1, -2),
    -1),
    ""
)</f>
        <v/>
      </c>
    </row>
    <row r="43" spans="1:24" x14ac:dyDescent="0.35">
      <c r="A43" s="138" t="str">
        <f>LAHIKONTAKTSED!A43</f>
        <v/>
      </c>
      <c r="B43" s="154" t="str">
        <f ca="1">IF(LAHIKONTAKTSED!$AJ43,
    IF(AND(
        ISNUMBER(LAHIKONTAKTSED!B43),
        NOT(
            ISERROR(
                DATE(
                    YEAR(LAHIKONTAKTSED!B43),
                    MONTH(LAHIKONTAKTSED!B43),
                    DAY(LAHIKONTAKTSED!B43)
                )
            )
        ),
        IFERROR(LAHIKONTAKTSED!B43 &gt;= TODAY()-13, FALSE),
        IFERROR(LAHIKONTAKTSED!B43 &lt;= TODAY(), FALSE)
    ), 1, -2),
    ""
)</f>
        <v/>
      </c>
      <c r="C43" s="155" t="str">
        <f>IF(LAHIKONTAKTSED!$AJ43,
    IF(AND(
        LAHIKONTAKTSED!C43 &lt;&gt; ""
    ), 1, -2),
    ""
)</f>
        <v/>
      </c>
      <c r="D43" s="155" t="str">
        <f>IF(LAHIKONTAKTSED!$AJ43,
    IF(AND(
        LAHIKONTAKTSED!D43 &lt;&gt; ""
    ), 1, -2),
    ""
)</f>
        <v/>
      </c>
      <c r="E43" s="156" t="str">
        <f ca="1">IF(LAHIKONTAKTSED!$AJ43,
    IF(
        LAHIKONTAKTSED!E43 &lt;&gt; "",
        IF(
            OR(
            AND(
                ISNUMBER(LAHIKONTAKTSED!E43),
                LAHIKONTAKTSED!E43 &gt; 30000000000,
                LAHIKONTAKTSED!E43 &lt; 63000000000,
                IFERROR(IF(
                    ISERROR(TEXT((CODE(MID("FEDCA@",LEFT(LAHIKONTAKTSED!E43,1),1))-50)*1000000+LEFT(LAHIKONTAKTSED!E43,7),"0000\.00\.00")+0),
                    FALSE,
                    IF(
                        IF(
                            MOD(SUMPRODUCT((MID(LAHIKONTAKTSED!E43,COLUMN($A$1:$J$1),1)+0),(MID("1234567891",COLUMN($A$1:$J$1),1)+0)),11)=10,
                            MOD(MOD(SUMPRODUCT((MID(LAHIKONTAKTSED!E43,COLUMN($A$1:$J$1),1)+0),(MID("3456789123",COLUMN($A$1:$J$1),1)+0)),11),10),
                            MOD(SUMPRODUCT((MID(LAHIKONTAKTSED!E43,COLUMN($A$1:$J$1),1)+0),(MID("1234567891",COLUMN($A$1:$J$1),1)+0)),11)
                        ) = MID(LAHIKONTAKTSED!E43,11,1)+0,
                        TRUE,
                        FALSE
                    )
                ), FALSE)
            ),
            AND(
                ISNUMBER(LAHIKONTAKTSED!E43),
                NOT(
                    ISERROR(
                        DATE(
                            YEAR(LAHIKONTAKTSED!E43),
                            MONTH(LAHIKONTAKTSED!E43),
                            DAY(LAHIKONTAKTSED!E43)
                        )
                    )
                ),
                IFERROR(LAHIKONTAKTSED!E43 &gt;= DATE(1910, 1, 1), FALSE),
                IFERROR(LAHIKONTAKTSED!E43 &lt;= TODAY(), FALSE)
            )
        ), 1, -2),
    -1),
    ""
)</f>
        <v/>
      </c>
      <c r="F43" s="137" t="str">
        <f>IF(LAHIKONTAKTSED!$AJ43,
    IF(
        OR(
            LAHIKONTAKTSED!$I43 = "Lapsevanem",
            LAHIKONTAKTSED!$I43 = "Eestkostja"
        ),
        0,
        IF(
            OR(
                AND(_xlfn.NUMBERVALUE(LAHIKONTAKTSED!F43) &gt;  5000000, _xlfn.NUMBERVALUE(LAHIKONTAKTSED!F43) &lt;  5999999),
                AND(_xlfn.NUMBERVALUE(LAHIKONTAKTSED!F43) &gt; 50000000, _xlfn.NUMBERVALUE(LAHIKONTAKTSED!F43) &lt; 59999999)
            ),
            1,
            -2
        )
    ),
    ""
)</f>
        <v/>
      </c>
      <c r="G43" s="137" t="str">
        <f>IF(LAHIKONTAKTSED!$AJ43,
    IF(
        OR(
            LAHIKONTAKTSED!$I43 = "Lapsevanem",
            LAHIKONTAKTSED!$I43 = "Eestkostja"
        ),
        0,
        IF(
            LAHIKONTAKTSED!G43 &lt;&gt; "",
            1,
            2
        )
    ),
    ""
)</f>
        <v/>
      </c>
      <c r="H43" s="137" t="str">
        <f>IF(LAHIKONTAKTSED!$AJ43, IF(LAHIKONTAKTSED!H43 &lt;&gt; "", 1, 2), "")</f>
        <v/>
      </c>
      <c r="I43" s="157" t="str">
        <f>IF(LAHIKONTAKTSED!$AJ43,
    IF(OR(
        EXACT(LAHIKONTAKTSED!I43, "Lähikontaktne"),
        EXACT(LAHIKONTAKTSED!I43, "Lapsevanem"),
        EXACT(LAHIKONTAKTSED!I43, "Eestkostja")
    ), 1, -2),
    ""
)</f>
        <v/>
      </c>
      <c r="J43" s="137" t="str">
        <f>IF(
    AND(LAHIKONTAKTSED!$AJ43,  LAHIKONTAKTSED!$I43 &lt;&gt; ""),
    IF(
        OR(
            EXACT(LAHIKONTAKTSED!$I43, "Lapsevanem"),
            EXACT(LAHIKONTAKTSED!$I43, "Eestkostja")
        ),
        IF(
            LAHIKONTAKTSED!J43 &lt;&gt; "",
            1,
            -2
        ),
        0
    ),
    ""
)</f>
        <v/>
      </c>
      <c r="K43" s="137" t="str">
        <f>IF(
    AND(LAHIKONTAKTSED!$AJ43,  LAHIKONTAKTSED!$I43 &lt;&gt; ""),
    IF(
        OR(
            EXACT(LAHIKONTAKTSED!$I43, "Lapsevanem"),
            EXACT(LAHIKONTAKTSED!$I43, "Eestkostja")
        ),
        IF(
            LAHIKONTAKTSED!K43 &lt;&gt; "",
            1,
            -2
        ),
        0
    ),
    ""
)</f>
        <v/>
      </c>
      <c r="L43" s="137" t="str">
        <f ca="1">IF(
    AND(LAHIKONTAKTSED!$AJ43,  LAHIKONTAKTSED!$I43 &lt;&gt; ""),
    IF(
        OR(
            EXACT(LAHIKONTAKTSED!$I43, "Lapsevanem"),
            EXACT(LAHIKONTAKTSED!$I43, "Eestkostja")
        ),
        IF(
            LAHIKONTAKTSED!L43 &lt;&gt; "",
            IF(
                OR(
                    AND(
                        ISNUMBER(LAHIKONTAKTSED!L43),
                        LAHIKONTAKTSED!L43 &gt; 30000000000,
                        LAHIKONTAKTSED!L43 &lt; 63000000000,
                        IF(
                            ISERROR(TEXT((CODE(MID("FEDCA@",LEFT(LAHIKONTAKTSED!L43,1),1))-50)*1000000+LEFT(LAHIKONTAKTSED!L43,7),"0000\.00\.00")+0),
                            FALSE,
                            IF(
                                IF(
                                    MOD(SUMPRODUCT((MID(LAHIKONTAKTSED!L43,COLUMN($A$1:$J$1),1)+0),(MID("1234567891",COLUMN($A$1:$J$1),1)+0)),11)=10,
                                    MOD(MOD(SUMPRODUCT((MID(LAHIKONTAKTSED!L43,COLUMN($A$1:$J$1),1)+0),(MID("3456789123",COLUMN($A$1:$J$1),1)+0)),11),10),
                                    MOD(SUMPRODUCT((MID(LAHIKONTAKTSED!L43,COLUMN($A$1:$J$1),1)+0),(MID("1234567891",COLUMN($A$1:$J$1),1)+0)),11)
                                ) = MID(LAHIKONTAKTSED!L43,11,1)+0,
                                TRUE,
                                FALSE
                            )
                        )
                    ),
                    AND(
                        ISNUMBER(LAHIKONTAKTSED!L43),
                        NOT(
                            ISERROR(
                                DATE(
                                    YEAR(LAHIKONTAKTSED!L43),
                                    MONTH(LAHIKONTAKTSED!L43),
                                    DAY(LAHIKONTAKTSED!L43)
                                )
                            )
                        ),
                        IFERROR(LAHIKONTAKTSED!L43 &gt;= DATE(1910, 1, 1), FALSE),
                        IFERROR(LAHIKONTAKTSED!L43 &lt;= TODAY(), FALSE)
                    )
                ),
                1,
                -2),
            -1
        ),
        0
    ),
    ""
)</f>
        <v/>
      </c>
      <c r="M43" s="137" t="str">
        <f>IF(
    AND(LAHIKONTAKTSED!$AJ43,  LAHIKONTAKTSED!$I43 &lt;&gt; ""),
    IF(
        OR(
            EXACT(LAHIKONTAKTSED!$I43, "Lapsevanem"),
            EXACT(LAHIKONTAKTSED!$I43, "Eestkostja")
        ),
        IF(
            OR(
                AND(_xlfn.NUMBERVALUE(LAHIKONTAKTSED!M43) &gt;  5000000, _xlfn.NUMBERVALUE(LAHIKONTAKTSED!M43) &lt;  5999999),
                AND(_xlfn.NUMBERVALUE(LAHIKONTAKTSED!M43) &gt; 50000000, _xlfn.NUMBERVALUE(LAHIKONTAKTSED!M43) &lt; 59999999)
            ),
            1,
            -2
        ),
        0
    ),
    ""
)</f>
        <v/>
      </c>
      <c r="N43" s="137" t="str">
        <f>IF(
    AND(LAHIKONTAKTSED!$AJ43,  LAHIKONTAKTSED!$I43 &lt;&gt; ""),
    IF(
        OR(
            EXACT(LAHIKONTAKTSED!$I43, "Lapsevanem"),
            EXACT(LAHIKONTAKTSED!$I43, "Eestkostja")
        ),
        IF(
            LAHIKONTAKTSED!N43 &lt;&gt; "",
            1,
            2
        ),
        0
    ),
    ""
)</f>
        <v/>
      </c>
      <c r="O43" s="136" t="str">
        <f>IF(
    LAHIKONTAKTSED!$AJ43,
    IF(LAHIKONTAKTSED!O43 &lt;&gt; "", 1, -1),
    ""
)</f>
        <v/>
      </c>
      <c r="P43" s="136" t="str">
        <f>IF(
    LAHIKONTAKTSED!$AJ43,
    IF(LAHIKONTAKTSED!P43 &lt;&gt; "", 1, -1),
    ""
)</f>
        <v/>
      </c>
      <c r="Q43" s="136" t="str">
        <f>IF(
    LAHIKONTAKTSED!$AJ43,
    IF(LAHIKONTAKTSED!Q43 &lt;&gt; "", 1, -1),
    ""
)</f>
        <v/>
      </c>
      <c r="R43" s="136" t="str">
        <f>IF(
    LAHIKONTAKTSED!$AJ43,
    IF(LAHIKONTAKTSED!R43 &lt;&gt; "", 1, 2),
    ""
)</f>
        <v/>
      </c>
      <c r="S43" s="158" t="str">
        <f ca="1">IF(LAHIKONTAKTSED!$AJ43,
    IF(AND(
        ISNUMBER(LAHIKONTAKTSED!S43),
        NOT(
            ISERROR(
                DATE(
                    YEAR(LAHIKONTAKTSED!S43),
                    MONTH(LAHIKONTAKTSED!S43),
                    DAY(LAHIKONTAKTSED!S43)
                )
            )
        ),
        IFERROR(LAHIKONTAKTSED!S43 &gt;= TODAY()-13, FALSE),
        IFERROR(LAHIKONTAKTSED!S43 &lt;= TODAY(), FALSE)
    ), 1, -2),
    ""
)</f>
        <v/>
      </c>
      <c r="T43" s="158" t="str">
        <f ca="1">IF(LAHIKONTAKTSED!$AJ43,
    IF(AND(
        ISNUMBER(LAHIKONTAKTSED!T43),
        NOT(
            ISERROR(
                DATE(
                    YEAR(LAHIKONTAKTSED!T43),
                    MONTH(LAHIKONTAKTSED!T43),
                    DAY(LAHIKONTAKTSED!T43)
                )
            )
        ),
        IFERROR(LAHIKONTAKTSED!T43 &gt;= TODAY()-13, FALSE),
        IFERROR(LAHIKONTAKTSED!T43 &lt;= TODAY()+1, FALSE)
    ), 1, -2),
    ""
)</f>
        <v/>
      </c>
      <c r="U43" s="159" t="str">
        <f ca="1">IF(LAHIKONTAKTSED!$AJ43,
    IF(AND(
        ISNUMBER(LAHIKONTAKTSED!U43),
        NOT(
            ISERROR(
                DATE(
                    YEAR(LAHIKONTAKTSED!U43),
                    MONTH(LAHIKONTAKTSED!U43),
                    DAY(LAHIKONTAKTSED!U43)
                )
            )
        ),
        IFERROR(LAHIKONTAKTSED!U43 &gt;= TODAY(), FALSE),
        IFERROR(LAHIKONTAKTSED!U43 &lt;= TODAY() + 11, FALSE)
    ), 1, -2),
    ""
)</f>
        <v/>
      </c>
      <c r="V43" s="136" t="str">
        <f>IF(
    LAHIKONTAKTSED!$AJ43,
    IF(LAHIKONTAKTSED!V43 &lt;&gt; "", 1, -1),
    ""
)</f>
        <v/>
      </c>
      <c r="W43" s="136" t="str">
        <f>IF(
    LAHIKONTAKTSED!$AJ43,
    IF(LAHIKONTAKTSED!W43 &lt;&gt; "", 1, -1),
    ""
)</f>
        <v/>
      </c>
      <c r="X43" s="159" t="str">
        <f ca="1">IF(
    AND(
        LAHIKONTAKTSED!$AJ43
    ),
    IF(
        LAHIKONTAKTSED!X43 &lt;&gt; "",
        IF(
            OR(
            AND(
                ISNUMBER(LAHIKONTAKTSED!X43),
                LAHIKONTAKTSED!X43 &gt; 30000000000,
                LAHIKONTAKTSED!X43 &lt; 63000000000,
                IFERROR(IF(
                    ISERROR(TEXT((CODE(MID("FEDCA@",LEFT(LAHIKONTAKTSED!X43,1),1))-50)*1000000+LEFT(LAHIKONTAKTSED!X43,7),"0000\.00\.00")+0),
                    FALSE,
                    IF(
                        IF(
                            MOD(SUMPRODUCT((MID(LAHIKONTAKTSED!X43,COLUMN($A$1:$J$1),1)+0),(MID("1234567891",COLUMN($A$1:$J$1),1)+0)),11)=10,
                            MOD(MOD(SUMPRODUCT((MID(LAHIKONTAKTSED!X43,COLUMN($A$1:$J$1),1)+0),(MID("3456789123",COLUMN($A$1:$J$1),1)+0)),11),10),
                            MOD(SUMPRODUCT((MID(LAHIKONTAKTSED!X43,COLUMN($A$1:$J$1),1)+0),(MID("1234567891",COLUMN($A$1:$J$1),1)+0)),11)
                        ) = MID(LAHIKONTAKTSED!X43,11,1)+0,
                        TRUE,
                        FALSE
                    )
                ), FALSE)
            ),
            AND(
                ISNUMBER(LAHIKONTAKTSED!X43),
                NOT(
                    ISERROR(
                        DATE(
                            YEAR(LAHIKONTAKTSED!X43),
                            MONTH(LAHIKONTAKTSED!X43),
                            DAY(LAHIKONTAKTSED!X43)
                        )
                    )
                ),
                IFERROR(LAHIKONTAKTSED!X43 &gt;= DATE(1910, 1, 1), FALSE),
                IFERROR(LAHIKONTAKTSED!X43 &lt;= TODAY(), FALSE)
            )
        ), 1, -2),
    -1),
    ""
)</f>
        <v/>
      </c>
    </row>
    <row r="44" spans="1:24" x14ac:dyDescent="0.35">
      <c r="A44" s="138" t="str">
        <f>LAHIKONTAKTSED!A44</f>
        <v/>
      </c>
      <c r="B44" s="154" t="str">
        <f ca="1">IF(LAHIKONTAKTSED!$AJ44,
    IF(AND(
        ISNUMBER(LAHIKONTAKTSED!B44),
        NOT(
            ISERROR(
                DATE(
                    YEAR(LAHIKONTAKTSED!B44),
                    MONTH(LAHIKONTAKTSED!B44),
                    DAY(LAHIKONTAKTSED!B44)
                )
            )
        ),
        IFERROR(LAHIKONTAKTSED!B44 &gt;= TODAY()-13, FALSE),
        IFERROR(LAHIKONTAKTSED!B44 &lt;= TODAY(), FALSE)
    ), 1, -2),
    ""
)</f>
        <v/>
      </c>
      <c r="C44" s="155" t="str">
        <f>IF(LAHIKONTAKTSED!$AJ44,
    IF(AND(
        LAHIKONTAKTSED!C44 &lt;&gt; ""
    ), 1, -2),
    ""
)</f>
        <v/>
      </c>
      <c r="D44" s="155" t="str">
        <f>IF(LAHIKONTAKTSED!$AJ44,
    IF(AND(
        LAHIKONTAKTSED!D44 &lt;&gt; ""
    ), 1, -2),
    ""
)</f>
        <v/>
      </c>
      <c r="E44" s="156" t="str">
        <f ca="1">IF(LAHIKONTAKTSED!$AJ44,
    IF(
        LAHIKONTAKTSED!E44 &lt;&gt; "",
        IF(
            OR(
            AND(
                ISNUMBER(LAHIKONTAKTSED!E44),
                LAHIKONTAKTSED!E44 &gt; 30000000000,
                LAHIKONTAKTSED!E44 &lt; 63000000000,
                IFERROR(IF(
                    ISERROR(TEXT((CODE(MID("FEDCA@",LEFT(LAHIKONTAKTSED!E44,1),1))-50)*1000000+LEFT(LAHIKONTAKTSED!E44,7),"0000\.00\.00")+0),
                    FALSE,
                    IF(
                        IF(
                            MOD(SUMPRODUCT((MID(LAHIKONTAKTSED!E44,COLUMN($A$1:$J$1),1)+0),(MID("1234567891",COLUMN($A$1:$J$1),1)+0)),11)=10,
                            MOD(MOD(SUMPRODUCT((MID(LAHIKONTAKTSED!E44,COLUMN($A$1:$J$1),1)+0),(MID("3456789123",COLUMN($A$1:$J$1),1)+0)),11),10),
                            MOD(SUMPRODUCT((MID(LAHIKONTAKTSED!E44,COLUMN($A$1:$J$1),1)+0),(MID("1234567891",COLUMN($A$1:$J$1),1)+0)),11)
                        ) = MID(LAHIKONTAKTSED!E44,11,1)+0,
                        TRUE,
                        FALSE
                    )
                ), FALSE)
            ),
            AND(
                ISNUMBER(LAHIKONTAKTSED!E44),
                NOT(
                    ISERROR(
                        DATE(
                            YEAR(LAHIKONTAKTSED!E44),
                            MONTH(LAHIKONTAKTSED!E44),
                            DAY(LAHIKONTAKTSED!E44)
                        )
                    )
                ),
                IFERROR(LAHIKONTAKTSED!E44 &gt;= DATE(1910, 1, 1), FALSE),
                IFERROR(LAHIKONTAKTSED!E44 &lt;= TODAY(), FALSE)
            )
        ), 1, -2),
    -1),
    ""
)</f>
        <v/>
      </c>
      <c r="F44" s="137" t="str">
        <f>IF(LAHIKONTAKTSED!$AJ44,
    IF(
        OR(
            LAHIKONTAKTSED!$I44 = "Lapsevanem",
            LAHIKONTAKTSED!$I44 = "Eestkostja"
        ),
        0,
        IF(
            OR(
                AND(_xlfn.NUMBERVALUE(LAHIKONTAKTSED!F44) &gt;  5000000, _xlfn.NUMBERVALUE(LAHIKONTAKTSED!F44) &lt;  5999999),
                AND(_xlfn.NUMBERVALUE(LAHIKONTAKTSED!F44) &gt; 50000000, _xlfn.NUMBERVALUE(LAHIKONTAKTSED!F44) &lt; 59999999)
            ),
            1,
            -2
        )
    ),
    ""
)</f>
        <v/>
      </c>
      <c r="G44" s="137" t="str">
        <f>IF(LAHIKONTAKTSED!$AJ44,
    IF(
        OR(
            LAHIKONTAKTSED!$I44 = "Lapsevanem",
            LAHIKONTAKTSED!$I44 = "Eestkostja"
        ),
        0,
        IF(
            LAHIKONTAKTSED!G44 &lt;&gt; "",
            1,
            2
        )
    ),
    ""
)</f>
        <v/>
      </c>
      <c r="H44" s="137" t="str">
        <f>IF(LAHIKONTAKTSED!$AJ44, IF(LAHIKONTAKTSED!H44 &lt;&gt; "", 1, 2), "")</f>
        <v/>
      </c>
      <c r="I44" s="157" t="str">
        <f>IF(LAHIKONTAKTSED!$AJ44,
    IF(OR(
        EXACT(LAHIKONTAKTSED!I44, "Lähikontaktne"),
        EXACT(LAHIKONTAKTSED!I44, "Lapsevanem"),
        EXACT(LAHIKONTAKTSED!I44, "Eestkostja")
    ), 1, -2),
    ""
)</f>
        <v/>
      </c>
      <c r="J44" s="137" t="str">
        <f>IF(
    AND(LAHIKONTAKTSED!$AJ44,  LAHIKONTAKTSED!$I44 &lt;&gt; ""),
    IF(
        OR(
            EXACT(LAHIKONTAKTSED!$I44, "Lapsevanem"),
            EXACT(LAHIKONTAKTSED!$I44, "Eestkostja")
        ),
        IF(
            LAHIKONTAKTSED!J44 &lt;&gt; "",
            1,
            -2
        ),
        0
    ),
    ""
)</f>
        <v/>
      </c>
      <c r="K44" s="137" t="str">
        <f>IF(
    AND(LAHIKONTAKTSED!$AJ44,  LAHIKONTAKTSED!$I44 &lt;&gt; ""),
    IF(
        OR(
            EXACT(LAHIKONTAKTSED!$I44, "Lapsevanem"),
            EXACT(LAHIKONTAKTSED!$I44, "Eestkostja")
        ),
        IF(
            LAHIKONTAKTSED!K44 &lt;&gt; "",
            1,
            -2
        ),
        0
    ),
    ""
)</f>
        <v/>
      </c>
      <c r="L44" s="137" t="str">
        <f ca="1">IF(
    AND(LAHIKONTAKTSED!$AJ44,  LAHIKONTAKTSED!$I44 &lt;&gt; ""),
    IF(
        OR(
            EXACT(LAHIKONTAKTSED!$I44, "Lapsevanem"),
            EXACT(LAHIKONTAKTSED!$I44, "Eestkostja")
        ),
        IF(
            LAHIKONTAKTSED!L44 &lt;&gt; "",
            IF(
                OR(
                    AND(
                        ISNUMBER(LAHIKONTAKTSED!L44),
                        LAHIKONTAKTSED!L44 &gt; 30000000000,
                        LAHIKONTAKTSED!L44 &lt; 63000000000,
                        IF(
                            ISERROR(TEXT((CODE(MID("FEDCA@",LEFT(LAHIKONTAKTSED!L44,1),1))-50)*1000000+LEFT(LAHIKONTAKTSED!L44,7),"0000\.00\.00")+0),
                            FALSE,
                            IF(
                                IF(
                                    MOD(SUMPRODUCT((MID(LAHIKONTAKTSED!L44,COLUMN($A$1:$J$1),1)+0),(MID("1234567891",COLUMN($A$1:$J$1),1)+0)),11)=10,
                                    MOD(MOD(SUMPRODUCT((MID(LAHIKONTAKTSED!L44,COLUMN($A$1:$J$1),1)+0),(MID("3456789123",COLUMN($A$1:$J$1),1)+0)),11),10),
                                    MOD(SUMPRODUCT((MID(LAHIKONTAKTSED!L44,COLUMN($A$1:$J$1),1)+0),(MID("1234567891",COLUMN($A$1:$J$1),1)+0)),11)
                                ) = MID(LAHIKONTAKTSED!L44,11,1)+0,
                                TRUE,
                                FALSE
                            )
                        )
                    ),
                    AND(
                        ISNUMBER(LAHIKONTAKTSED!L44),
                        NOT(
                            ISERROR(
                                DATE(
                                    YEAR(LAHIKONTAKTSED!L44),
                                    MONTH(LAHIKONTAKTSED!L44),
                                    DAY(LAHIKONTAKTSED!L44)
                                )
                            )
                        ),
                        IFERROR(LAHIKONTAKTSED!L44 &gt;= DATE(1910, 1, 1), FALSE),
                        IFERROR(LAHIKONTAKTSED!L44 &lt;= TODAY(), FALSE)
                    )
                ),
                1,
                -2),
            -1
        ),
        0
    ),
    ""
)</f>
        <v/>
      </c>
      <c r="M44" s="137" t="str">
        <f>IF(
    AND(LAHIKONTAKTSED!$AJ44,  LAHIKONTAKTSED!$I44 &lt;&gt; ""),
    IF(
        OR(
            EXACT(LAHIKONTAKTSED!$I44, "Lapsevanem"),
            EXACT(LAHIKONTAKTSED!$I44, "Eestkostja")
        ),
        IF(
            OR(
                AND(_xlfn.NUMBERVALUE(LAHIKONTAKTSED!M44) &gt;  5000000, _xlfn.NUMBERVALUE(LAHIKONTAKTSED!M44) &lt;  5999999),
                AND(_xlfn.NUMBERVALUE(LAHIKONTAKTSED!M44) &gt; 50000000, _xlfn.NUMBERVALUE(LAHIKONTAKTSED!M44) &lt; 59999999)
            ),
            1,
            -2
        ),
        0
    ),
    ""
)</f>
        <v/>
      </c>
      <c r="N44" s="137" t="str">
        <f>IF(
    AND(LAHIKONTAKTSED!$AJ44,  LAHIKONTAKTSED!$I44 &lt;&gt; ""),
    IF(
        OR(
            EXACT(LAHIKONTAKTSED!$I44, "Lapsevanem"),
            EXACT(LAHIKONTAKTSED!$I44, "Eestkostja")
        ),
        IF(
            LAHIKONTAKTSED!N44 &lt;&gt; "",
            1,
            2
        ),
        0
    ),
    ""
)</f>
        <v/>
      </c>
      <c r="O44" s="136" t="str">
        <f>IF(
    LAHIKONTAKTSED!$AJ44,
    IF(LAHIKONTAKTSED!O44 &lt;&gt; "", 1, -1),
    ""
)</f>
        <v/>
      </c>
      <c r="P44" s="136" t="str">
        <f>IF(
    LAHIKONTAKTSED!$AJ44,
    IF(LAHIKONTAKTSED!P44 &lt;&gt; "", 1, -1),
    ""
)</f>
        <v/>
      </c>
      <c r="Q44" s="136" t="str">
        <f>IF(
    LAHIKONTAKTSED!$AJ44,
    IF(LAHIKONTAKTSED!Q44 &lt;&gt; "", 1, -1),
    ""
)</f>
        <v/>
      </c>
      <c r="R44" s="136" t="str">
        <f>IF(
    LAHIKONTAKTSED!$AJ44,
    IF(LAHIKONTAKTSED!R44 &lt;&gt; "", 1, 2),
    ""
)</f>
        <v/>
      </c>
      <c r="S44" s="158" t="str">
        <f ca="1">IF(LAHIKONTAKTSED!$AJ44,
    IF(AND(
        ISNUMBER(LAHIKONTAKTSED!S44),
        NOT(
            ISERROR(
                DATE(
                    YEAR(LAHIKONTAKTSED!S44),
                    MONTH(LAHIKONTAKTSED!S44),
                    DAY(LAHIKONTAKTSED!S44)
                )
            )
        ),
        IFERROR(LAHIKONTAKTSED!S44 &gt;= TODAY()-13, FALSE),
        IFERROR(LAHIKONTAKTSED!S44 &lt;= TODAY(), FALSE)
    ), 1, -2),
    ""
)</f>
        <v/>
      </c>
      <c r="T44" s="158" t="str">
        <f ca="1">IF(LAHIKONTAKTSED!$AJ44,
    IF(AND(
        ISNUMBER(LAHIKONTAKTSED!T44),
        NOT(
            ISERROR(
                DATE(
                    YEAR(LAHIKONTAKTSED!T44),
                    MONTH(LAHIKONTAKTSED!T44),
                    DAY(LAHIKONTAKTSED!T44)
                )
            )
        ),
        IFERROR(LAHIKONTAKTSED!T44 &gt;= TODAY()-13, FALSE),
        IFERROR(LAHIKONTAKTSED!T44 &lt;= TODAY()+1, FALSE)
    ), 1, -2),
    ""
)</f>
        <v/>
      </c>
      <c r="U44" s="159" t="str">
        <f ca="1">IF(LAHIKONTAKTSED!$AJ44,
    IF(AND(
        ISNUMBER(LAHIKONTAKTSED!U44),
        NOT(
            ISERROR(
                DATE(
                    YEAR(LAHIKONTAKTSED!U44),
                    MONTH(LAHIKONTAKTSED!U44),
                    DAY(LAHIKONTAKTSED!U44)
                )
            )
        ),
        IFERROR(LAHIKONTAKTSED!U44 &gt;= TODAY(), FALSE),
        IFERROR(LAHIKONTAKTSED!U44 &lt;= TODAY() + 11, FALSE)
    ), 1, -2),
    ""
)</f>
        <v/>
      </c>
      <c r="V44" s="136" t="str">
        <f>IF(
    LAHIKONTAKTSED!$AJ44,
    IF(LAHIKONTAKTSED!V44 &lt;&gt; "", 1, -1),
    ""
)</f>
        <v/>
      </c>
      <c r="W44" s="136" t="str">
        <f>IF(
    LAHIKONTAKTSED!$AJ44,
    IF(LAHIKONTAKTSED!W44 &lt;&gt; "", 1, -1),
    ""
)</f>
        <v/>
      </c>
      <c r="X44" s="159" t="str">
        <f ca="1">IF(
    AND(
        LAHIKONTAKTSED!$AJ44
    ),
    IF(
        LAHIKONTAKTSED!X44 &lt;&gt; "",
        IF(
            OR(
            AND(
                ISNUMBER(LAHIKONTAKTSED!X44),
                LAHIKONTAKTSED!X44 &gt; 30000000000,
                LAHIKONTAKTSED!X44 &lt; 63000000000,
                IFERROR(IF(
                    ISERROR(TEXT((CODE(MID("FEDCA@",LEFT(LAHIKONTAKTSED!X44,1),1))-50)*1000000+LEFT(LAHIKONTAKTSED!X44,7),"0000\.00\.00")+0),
                    FALSE,
                    IF(
                        IF(
                            MOD(SUMPRODUCT((MID(LAHIKONTAKTSED!X44,COLUMN($A$1:$J$1),1)+0),(MID("1234567891",COLUMN($A$1:$J$1),1)+0)),11)=10,
                            MOD(MOD(SUMPRODUCT((MID(LAHIKONTAKTSED!X44,COLUMN($A$1:$J$1),1)+0),(MID("3456789123",COLUMN($A$1:$J$1),1)+0)),11),10),
                            MOD(SUMPRODUCT((MID(LAHIKONTAKTSED!X44,COLUMN($A$1:$J$1),1)+0),(MID("1234567891",COLUMN($A$1:$J$1),1)+0)),11)
                        ) = MID(LAHIKONTAKTSED!X44,11,1)+0,
                        TRUE,
                        FALSE
                    )
                ), FALSE)
            ),
            AND(
                ISNUMBER(LAHIKONTAKTSED!X44),
                NOT(
                    ISERROR(
                        DATE(
                            YEAR(LAHIKONTAKTSED!X44),
                            MONTH(LAHIKONTAKTSED!X44),
                            DAY(LAHIKONTAKTSED!X44)
                        )
                    )
                ),
                IFERROR(LAHIKONTAKTSED!X44 &gt;= DATE(1910, 1, 1), FALSE),
                IFERROR(LAHIKONTAKTSED!X44 &lt;= TODAY(), FALSE)
            )
        ), 1, -2),
    -1),
    ""
)</f>
        <v/>
      </c>
    </row>
    <row r="45" spans="1:24" x14ac:dyDescent="0.35">
      <c r="A45" s="138" t="str">
        <f>LAHIKONTAKTSED!A45</f>
        <v/>
      </c>
      <c r="B45" s="154" t="str">
        <f ca="1">IF(LAHIKONTAKTSED!$AJ45,
    IF(AND(
        ISNUMBER(LAHIKONTAKTSED!B45),
        NOT(
            ISERROR(
                DATE(
                    YEAR(LAHIKONTAKTSED!B45),
                    MONTH(LAHIKONTAKTSED!B45),
                    DAY(LAHIKONTAKTSED!B45)
                )
            )
        ),
        IFERROR(LAHIKONTAKTSED!B45 &gt;= TODAY()-13, FALSE),
        IFERROR(LAHIKONTAKTSED!B45 &lt;= TODAY(), FALSE)
    ), 1, -2),
    ""
)</f>
        <v/>
      </c>
      <c r="C45" s="155" t="str">
        <f>IF(LAHIKONTAKTSED!$AJ45,
    IF(AND(
        LAHIKONTAKTSED!C45 &lt;&gt; ""
    ), 1, -2),
    ""
)</f>
        <v/>
      </c>
      <c r="D45" s="155" t="str">
        <f>IF(LAHIKONTAKTSED!$AJ45,
    IF(AND(
        LAHIKONTAKTSED!D45 &lt;&gt; ""
    ), 1, -2),
    ""
)</f>
        <v/>
      </c>
      <c r="E45" s="156" t="str">
        <f ca="1">IF(LAHIKONTAKTSED!$AJ45,
    IF(
        LAHIKONTAKTSED!E45 &lt;&gt; "",
        IF(
            OR(
            AND(
                ISNUMBER(LAHIKONTAKTSED!E45),
                LAHIKONTAKTSED!E45 &gt; 30000000000,
                LAHIKONTAKTSED!E45 &lt; 63000000000,
                IFERROR(IF(
                    ISERROR(TEXT((CODE(MID("FEDCA@",LEFT(LAHIKONTAKTSED!E45,1),1))-50)*1000000+LEFT(LAHIKONTAKTSED!E45,7),"0000\.00\.00")+0),
                    FALSE,
                    IF(
                        IF(
                            MOD(SUMPRODUCT((MID(LAHIKONTAKTSED!E45,COLUMN($A$1:$J$1),1)+0),(MID("1234567891",COLUMN($A$1:$J$1),1)+0)),11)=10,
                            MOD(MOD(SUMPRODUCT((MID(LAHIKONTAKTSED!E45,COLUMN($A$1:$J$1),1)+0),(MID("3456789123",COLUMN($A$1:$J$1),1)+0)),11),10),
                            MOD(SUMPRODUCT((MID(LAHIKONTAKTSED!E45,COLUMN($A$1:$J$1),1)+0),(MID("1234567891",COLUMN($A$1:$J$1),1)+0)),11)
                        ) = MID(LAHIKONTAKTSED!E45,11,1)+0,
                        TRUE,
                        FALSE
                    )
                ), FALSE)
            ),
            AND(
                ISNUMBER(LAHIKONTAKTSED!E45),
                NOT(
                    ISERROR(
                        DATE(
                            YEAR(LAHIKONTAKTSED!E45),
                            MONTH(LAHIKONTAKTSED!E45),
                            DAY(LAHIKONTAKTSED!E45)
                        )
                    )
                ),
                IFERROR(LAHIKONTAKTSED!E45 &gt;= DATE(1910, 1, 1), FALSE),
                IFERROR(LAHIKONTAKTSED!E45 &lt;= TODAY(), FALSE)
            )
        ), 1, -2),
    -1),
    ""
)</f>
        <v/>
      </c>
      <c r="F45" s="137" t="str">
        <f>IF(LAHIKONTAKTSED!$AJ45,
    IF(
        OR(
            LAHIKONTAKTSED!$I45 = "Lapsevanem",
            LAHIKONTAKTSED!$I45 = "Eestkostja"
        ),
        0,
        IF(
            OR(
                AND(_xlfn.NUMBERVALUE(LAHIKONTAKTSED!F45) &gt;  5000000, _xlfn.NUMBERVALUE(LAHIKONTAKTSED!F45) &lt;  5999999),
                AND(_xlfn.NUMBERVALUE(LAHIKONTAKTSED!F45) &gt; 50000000, _xlfn.NUMBERVALUE(LAHIKONTAKTSED!F45) &lt; 59999999)
            ),
            1,
            -2
        )
    ),
    ""
)</f>
        <v/>
      </c>
      <c r="G45" s="137" t="str">
        <f>IF(LAHIKONTAKTSED!$AJ45,
    IF(
        OR(
            LAHIKONTAKTSED!$I45 = "Lapsevanem",
            LAHIKONTAKTSED!$I45 = "Eestkostja"
        ),
        0,
        IF(
            LAHIKONTAKTSED!G45 &lt;&gt; "",
            1,
            2
        )
    ),
    ""
)</f>
        <v/>
      </c>
      <c r="H45" s="137" t="str">
        <f>IF(LAHIKONTAKTSED!$AJ45, IF(LAHIKONTAKTSED!H45 &lt;&gt; "", 1, 2), "")</f>
        <v/>
      </c>
      <c r="I45" s="157" t="str">
        <f>IF(LAHIKONTAKTSED!$AJ45,
    IF(OR(
        EXACT(LAHIKONTAKTSED!I45, "Lähikontaktne"),
        EXACT(LAHIKONTAKTSED!I45, "Lapsevanem"),
        EXACT(LAHIKONTAKTSED!I45, "Eestkostja")
    ), 1, -2),
    ""
)</f>
        <v/>
      </c>
      <c r="J45" s="137" t="str">
        <f>IF(
    AND(LAHIKONTAKTSED!$AJ45,  LAHIKONTAKTSED!$I45 &lt;&gt; ""),
    IF(
        OR(
            EXACT(LAHIKONTAKTSED!$I45, "Lapsevanem"),
            EXACT(LAHIKONTAKTSED!$I45, "Eestkostja")
        ),
        IF(
            LAHIKONTAKTSED!J45 &lt;&gt; "",
            1,
            -2
        ),
        0
    ),
    ""
)</f>
        <v/>
      </c>
      <c r="K45" s="137" t="str">
        <f>IF(
    AND(LAHIKONTAKTSED!$AJ45,  LAHIKONTAKTSED!$I45 &lt;&gt; ""),
    IF(
        OR(
            EXACT(LAHIKONTAKTSED!$I45, "Lapsevanem"),
            EXACT(LAHIKONTAKTSED!$I45, "Eestkostja")
        ),
        IF(
            LAHIKONTAKTSED!K45 &lt;&gt; "",
            1,
            -2
        ),
        0
    ),
    ""
)</f>
        <v/>
      </c>
      <c r="L45" s="137" t="str">
        <f ca="1">IF(
    AND(LAHIKONTAKTSED!$AJ45,  LAHIKONTAKTSED!$I45 &lt;&gt; ""),
    IF(
        OR(
            EXACT(LAHIKONTAKTSED!$I45, "Lapsevanem"),
            EXACT(LAHIKONTAKTSED!$I45, "Eestkostja")
        ),
        IF(
            LAHIKONTAKTSED!L45 &lt;&gt; "",
            IF(
                OR(
                    AND(
                        ISNUMBER(LAHIKONTAKTSED!L45),
                        LAHIKONTAKTSED!L45 &gt; 30000000000,
                        LAHIKONTAKTSED!L45 &lt; 63000000000,
                        IF(
                            ISERROR(TEXT((CODE(MID("FEDCA@",LEFT(LAHIKONTAKTSED!L45,1),1))-50)*1000000+LEFT(LAHIKONTAKTSED!L45,7),"0000\.00\.00")+0),
                            FALSE,
                            IF(
                                IF(
                                    MOD(SUMPRODUCT((MID(LAHIKONTAKTSED!L45,COLUMN($A$1:$J$1),1)+0),(MID("1234567891",COLUMN($A$1:$J$1),1)+0)),11)=10,
                                    MOD(MOD(SUMPRODUCT((MID(LAHIKONTAKTSED!L45,COLUMN($A$1:$J$1),1)+0),(MID("3456789123",COLUMN($A$1:$J$1),1)+0)),11),10),
                                    MOD(SUMPRODUCT((MID(LAHIKONTAKTSED!L45,COLUMN($A$1:$J$1),1)+0),(MID("1234567891",COLUMN($A$1:$J$1),1)+0)),11)
                                ) = MID(LAHIKONTAKTSED!L45,11,1)+0,
                                TRUE,
                                FALSE
                            )
                        )
                    ),
                    AND(
                        ISNUMBER(LAHIKONTAKTSED!L45),
                        NOT(
                            ISERROR(
                                DATE(
                                    YEAR(LAHIKONTAKTSED!L45),
                                    MONTH(LAHIKONTAKTSED!L45),
                                    DAY(LAHIKONTAKTSED!L45)
                                )
                            )
                        ),
                        IFERROR(LAHIKONTAKTSED!L45 &gt;= DATE(1910, 1, 1), FALSE),
                        IFERROR(LAHIKONTAKTSED!L45 &lt;= TODAY(), FALSE)
                    )
                ),
                1,
                -2),
            -1
        ),
        0
    ),
    ""
)</f>
        <v/>
      </c>
      <c r="M45" s="137" t="str">
        <f>IF(
    AND(LAHIKONTAKTSED!$AJ45,  LAHIKONTAKTSED!$I45 &lt;&gt; ""),
    IF(
        OR(
            EXACT(LAHIKONTAKTSED!$I45, "Lapsevanem"),
            EXACT(LAHIKONTAKTSED!$I45, "Eestkostja")
        ),
        IF(
            OR(
                AND(_xlfn.NUMBERVALUE(LAHIKONTAKTSED!M45) &gt;  5000000, _xlfn.NUMBERVALUE(LAHIKONTAKTSED!M45) &lt;  5999999),
                AND(_xlfn.NUMBERVALUE(LAHIKONTAKTSED!M45) &gt; 50000000, _xlfn.NUMBERVALUE(LAHIKONTAKTSED!M45) &lt; 59999999)
            ),
            1,
            -2
        ),
        0
    ),
    ""
)</f>
        <v/>
      </c>
      <c r="N45" s="137" t="str">
        <f>IF(
    AND(LAHIKONTAKTSED!$AJ45,  LAHIKONTAKTSED!$I45 &lt;&gt; ""),
    IF(
        OR(
            EXACT(LAHIKONTAKTSED!$I45, "Lapsevanem"),
            EXACT(LAHIKONTAKTSED!$I45, "Eestkostja")
        ),
        IF(
            LAHIKONTAKTSED!N45 &lt;&gt; "",
            1,
            2
        ),
        0
    ),
    ""
)</f>
        <v/>
      </c>
      <c r="O45" s="136" t="str">
        <f>IF(
    LAHIKONTAKTSED!$AJ45,
    IF(LAHIKONTAKTSED!O45 &lt;&gt; "", 1, -1),
    ""
)</f>
        <v/>
      </c>
      <c r="P45" s="136" t="str">
        <f>IF(
    LAHIKONTAKTSED!$AJ45,
    IF(LAHIKONTAKTSED!P45 &lt;&gt; "", 1, -1),
    ""
)</f>
        <v/>
      </c>
      <c r="Q45" s="136" t="str">
        <f>IF(
    LAHIKONTAKTSED!$AJ45,
    IF(LAHIKONTAKTSED!Q45 &lt;&gt; "", 1, -1),
    ""
)</f>
        <v/>
      </c>
      <c r="R45" s="136" t="str">
        <f>IF(
    LAHIKONTAKTSED!$AJ45,
    IF(LAHIKONTAKTSED!R45 &lt;&gt; "", 1, 2),
    ""
)</f>
        <v/>
      </c>
      <c r="S45" s="158" t="str">
        <f ca="1">IF(LAHIKONTAKTSED!$AJ45,
    IF(AND(
        ISNUMBER(LAHIKONTAKTSED!S45),
        NOT(
            ISERROR(
                DATE(
                    YEAR(LAHIKONTAKTSED!S45),
                    MONTH(LAHIKONTAKTSED!S45),
                    DAY(LAHIKONTAKTSED!S45)
                )
            )
        ),
        IFERROR(LAHIKONTAKTSED!S45 &gt;= TODAY()-13, FALSE),
        IFERROR(LAHIKONTAKTSED!S45 &lt;= TODAY(), FALSE)
    ), 1, -2),
    ""
)</f>
        <v/>
      </c>
      <c r="T45" s="158" t="str">
        <f ca="1">IF(LAHIKONTAKTSED!$AJ45,
    IF(AND(
        ISNUMBER(LAHIKONTAKTSED!T45),
        NOT(
            ISERROR(
                DATE(
                    YEAR(LAHIKONTAKTSED!T45),
                    MONTH(LAHIKONTAKTSED!T45),
                    DAY(LAHIKONTAKTSED!T45)
                )
            )
        ),
        IFERROR(LAHIKONTAKTSED!T45 &gt;= TODAY()-13, FALSE),
        IFERROR(LAHIKONTAKTSED!T45 &lt;= TODAY()+1, FALSE)
    ), 1, -2),
    ""
)</f>
        <v/>
      </c>
      <c r="U45" s="159" t="str">
        <f ca="1">IF(LAHIKONTAKTSED!$AJ45,
    IF(AND(
        ISNUMBER(LAHIKONTAKTSED!U45),
        NOT(
            ISERROR(
                DATE(
                    YEAR(LAHIKONTAKTSED!U45),
                    MONTH(LAHIKONTAKTSED!U45),
                    DAY(LAHIKONTAKTSED!U45)
                )
            )
        ),
        IFERROR(LAHIKONTAKTSED!U45 &gt;= TODAY(), FALSE),
        IFERROR(LAHIKONTAKTSED!U45 &lt;= TODAY() + 11, FALSE)
    ), 1, -2),
    ""
)</f>
        <v/>
      </c>
      <c r="V45" s="136" t="str">
        <f>IF(
    LAHIKONTAKTSED!$AJ45,
    IF(LAHIKONTAKTSED!V45 &lt;&gt; "", 1, -1),
    ""
)</f>
        <v/>
      </c>
      <c r="W45" s="136" t="str">
        <f>IF(
    LAHIKONTAKTSED!$AJ45,
    IF(LAHIKONTAKTSED!W45 &lt;&gt; "", 1, -1),
    ""
)</f>
        <v/>
      </c>
      <c r="X45" s="159" t="str">
        <f ca="1">IF(
    AND(
        LAHIKONTAKTSED!$AJ45
    ),
    IF(
        LAHIKONTAKTSED!X45 &lt;&gt; "",
        IF(
            OR(
            AND(
                ISNUMBER(LAHIKONTAKTSED!X45),
                LAHIKONTAKTSED!X45 &gt; 30000000000,
                LAHIKONTAKTSED!X45 &lt; 63000000000,
                IFERROR(IF(
                    ISERROR(TEXT((CODE(MID("FEDCA@",LEFT(LAHIKONTAKTSED!X45,1),1))-50)*1000000+LEFT(LAHIKONTAKTSED!X45,7),"0000\.00\.00")+0),
                    FALSE,
                    IF(
                        IF(
                            MOD(SUMPRODUCT((MID(LAHIKONTAKTSED!X45,COLUMN($A$1:$J$1),1)+0),(MID("1234567891",COLUMN($A$1:$J$1),1)+0)),11)=10,
                            MOD(MOD(SUMPRODUCT((MID(LAHIKONTAKTSED!X45,COLUMN($A$1:$J$1),1)+0),(MID("3456789123",COLUMN($A$1:$J$1),1)+0)),11),10),
                            MOD(SUMPRODUCT((MID(LAHIKONTAKTSED!X45,COLUMN($A$1:$J$1),1)+0),(MID("1234567891",COLUMN($A$1:$J$1),1)+0)),11)
                        ) = MID(LAHIKONTAKTSED!X45,11,1)+0,
                        TRUE,
                        FALSE
                    )
                ), FALSE)
            ),
            AND(
                ISNUMBER(LAHIKONTAKTSED!X45),
                NOT(
                    ISERROR(
                        DATE(
                            YEAR(LAHIKONTAKTSED!X45),
                            MONTH(LAHIKONTAKTSED!X45),
                            DAY(LAHIKONTAKTSED!X45)
                        )
                    )
                ),
                IFERROR(LAHIKONTAKTSED!X45 &gt;= DATE(1910, 1, 1), FALSE),
                IFERROR(LAHIKONTAKTSED!X45 &lt;= TODAY(), FALSE)
            )
        ), 1, -2),
    -1),
    ""
)</f>
        <v/>
      </c>
    </row>
    <row r="46" spans="1:24" x14ac:dyDescent="0.35">
      <c r="A46" s="138" t="str">
        <f>LAHIKONTAKTSED!A46</f>
        <v/>
      </c>
      <c r="B46" s="154" t="str">
        <f ca="1">IF(LAHIKONTAKTSED!$AJ46,
    IF(AND(
        ISNUMBER(LAHIKONTAKTSED!B46),
        NOT(
            ISERROR(
                DATE(
                    YEAR(LAHIKONTAKTSED!B46),
                    MONTH(LAHIKONTAKTSED!B46),
                    DAY(LAHIKONTAKTSED!B46)
                )
            )
        ),
        IFERROR(LAHIKONTAKTSED!B46 &gt;= TODAY()-13, FALSE),
        IFERROR(LAHIKONTAKTSED!B46 &lt;= TODAY(), FALSE)
    ), 1, -2),
    ""
)</f>
        <v/>
      </c>
      <c r="C46" s="155" t="str">
        <f>IF(LAHIKONTAKTSED!$AJ46,
    IF(AND(
        LAHIKONTAKTSED!C46 &lt;&gt; ""
    ), 1, -2),
    ""
)</f>
        <v/>
      </c>
      <c r="D46" s="155" t="str">
        <f>IF(LAHIKONTAKTSED!$AJ46,
    IF(AND(
        LAHIKONTAKTSED!D46 &lt;&gt; ""
    ), 1, -2),
    ""
)</f>
        <v/>
      </c>
      <c r="E46" s="156" t="str">
        <f ca="1">IF(LAHIKONTAKTSED!$AJ46,
    IF(
        LAHIKONTAKTSED!E46 &lt;&gt; "",
        IF(
            OR(
            AND(
                ISNUMBER(LAHIKONTAKTSED!E46),
                LAHIKONTAKTSED!E46 &gt; 30000000000,
                LAHIKONTAKTSED!E46 &lt; 63000000000,
                IFERROR(IF(
                    ISERROR(TEXT((CODE(MID("FEDCA@",LEFT(LAHIKONTAKTSED!E46,1),1))-50)*1000000+LEFT(LAHIKONTAKTSED!E46,7),"0000\.00\.00")+0),
                    FALSE,
                    IF(
                        IF(
                            MOD(SUMPRODUCT((MID(LAHIKONTAKTSED!E46,COLUMN($A$1:$J$1),1)+0),(MID("1234567891",COLUMN($A$1:$J$1),1)+0)),11)=10,
                            MOD(MOD(SUMPRODUCT((MID(LAHIKONTAKTSED!E46,COLUMN($A$1:$J$1),1)+0),(MID("3456789123",COLUMN($A$1:$J$1),1)+0)),11),10),
                            MOD(SUMPRODUCT((MID(LAHIKONTAKTSED!E46,COLUMN($A$1:$J$1),1)+0),(MID("1234567891",COLUMN($A$1:$J$1),1)+0)),11)
                        ) = MID(LAHIKONTAKTSED!E46,11,1)+0,
                        TRUE,
                        FALSE
                    )
                ), FALSE)
            ),
            AND(
                ISNUMBER(LAHIKONTAKTSED!E46),
                NOT(
                    ISERROR(
                        DATE(
                            YEAR(LAHIKONTAKTSED!E46),
                            MONTH(LAHIKONTAKTSED!E46),
                            DAY(LAHIKONTAKTSED!E46)
                        )
                    )
                ),
                IFERROR(LAHIKONTAKTSED!E46 &gt;= DATE(1910, 1, 1), FALSE),
                IFERROR(LAHIKONTAKTSED!E46 &lt;= TODAY(), FALSE)
            )
        ), 1, -2),
    -1),
    ""
)</f>
        <v/>
      </c>
      <c r="F46" s="137" t="str">
        <f>IF(LAHIKONTAKTSED!$AJ46,
    IF(
        OR(
            LAHIKONTAKTSED!$I46 = "Lapsevanem",
            LAHIKONTAKTSED!$I46 = "Eestkostja"
        ),
        0,
        IF(
            OR(
                AND(_xlfn.NUMBERVALUE(LAHIKONTAKTSED!F46) &gt;  5000000, _xlfn.NUMBERVALUE(LAHIKONTAKTSED!F46) &lt;  5999999),
                AND(_xlfn.NUMBERVALUE(LAHIKONTAKTSED!F46) &gt; 50000000, _xlfn.NUMBERVALUE(LAHIKONTAKTSED!F46) &lt; 59999999)
            ),
            1,
            -2
        )
    ),
    ""
)</f>
        <v/>
      </c>
      <c r="G46" s="137" t="str">
        <f>IF(LAHIKONTAKTSED!$AJ46,
    IF(
        OR(
            LAHIKONTAKTSED!$I46 = "Lapsevanem",
            LAHIKONTAKTSED!$I46 = "Eestkostja"
        ),
        0,
        IF(
            LAHIKONTAKTSED!G46 &lt;&gt; "",
            1,
            2
        )
    ),
    ""
)</f>
        <v/>
      </c>
      <c r="H46" s="137" t="str">
        <f>IF(LAHIKONTAKTSED!$AJ46, IF(LAHIKONTAKTSED!H46 &lt;&gt; "", 1, 2), "")</f>
        <v/>
      </c>
      <c r="I46" s="157" t="str">
        <f>IF(LAHIKONTAKTSED!$AJ46,
    IF(OR(
        EXACT(LAHIKONTAKTSED!I46, "Lähikontaktne"),
        EXACT(LAHIKONTAKTSED!I46, "Lapsevanem"),
        EXACT(LAHIKONTAKTSED!I46, "Eestkostja")
    ), 1, -2),
    ""
)</f>
        <v/>
      </c>
      <c r="J46" s="137" t="str">
        <f>IF(
    AND(LAHIKONTAKTSED!$AJ46,  LAHIKONTAKTSED!$I46 &lt;&gt; ""),
    IF(
        OR(
            EXACT(LAHIKONTAKTSED!$I46, "Lapsevanem"),
            EXACT(LAHIKONTAKTSED!$I46, "Eestkostja")
        ),
        IF(
            LAHIKONTAKTSED!J46 &lt;&gt; "",
            1,
            -2
        ),
        0
    ),
    ""
)</f>
        <v/>
      </c>
      <c r="K46" s="137" t="str">
        <f>IF(
    AND(LAHIKONTAKTSED!$AJ46,  LAHIKONTAKTSED!$I46 &lt;&gt; ""),
    IF(
        OR(
            EXACT(LAHIKONTAKTSED!$I46, "Lapsevanem"),
            EXACT(LAHIKONTAKTSED!$I46, "Eestkostja")
        ),
        IF(
            LAHIKONTAKTSED!K46 &lt;&gt; "",
            1,
            -2
        ),
        0
    ),
    ""
)</f>
        <v/>
      </c>
      <c r="L46" s="137" t="str">
        <f ca="1">IF(
    AND(LAHIKONTAKTSED!$AJ46,  LAHIKONTAKTSED!$I46 &lt;&gt; ""),
    IF(
        OR(
            EXACT(LAHIKONTAKTSED!$I46, "Lapsevanem"),
            EXACT(LAHIKONTAKTSED!$I46, "Eestkostja")
        ),
        IF(
            LAHIKONTAKTSED!L46 &lt;&gt; "",
            IF(
                OR(
                    AND(
                        ISNUMBER(LAHIKONTAKTSED!L46),
                        LAHIKONTAKTSED!L46 &gt; 30000000000,
                        LAHIKONTAKTSED!L46 &lt; 63000000000,
                        IF(
                            ISERROR(TEXT((CODE(MID("FEDCA@",LEFT(LAHIKONTAKTSED!L46,1),1))-50)*1000000+LEFT(LAHIKONTAKTSED!L46,7),"0000\.00\.00")+0),
                            FALSE,
                            IF(
                                IF(
                                    MOD(SUMPRODUCT((MID(LAHIKONTAKTSED!L46,COLUMN($A$1:$J$1),1)+0),(MID("1234567891",COLUMN($A$1:$J$1),1)+0)),11)=10,
                                    MOD(MOD(SUMPRODUCT((MID(LAHIKONTAKTSED!L46,COLUMN($A$1:$J$1),1)+0),(MID("3456789123",COLUMN($A$1:$J$1),1)+0)),11),10),
                                    MOD(SUMPRODUCT((MID(LAHIKONTAKTSED!L46,COLUMN($A$1:$J$1),1)+0),(MID("1234567891",COLUMN($A$1:$J$1),1)+0)),11)
                                ) = MID(LAHIKONTAKTSED!L46,11,1)+0,
                                TRUE,
                                FALSE
                            )
                        )
                    ),
                    AND(
                        ISNUMBER(LAHIKONTAKTSED!L46),
                        NOT(
                            ISERROR(
                                DATE(
                                    YEAR(LAHIKONTAKTSED!L46),
                                    MONTH(LAHIKONTAKTSED!L46),
                                    DAY(LAHIKONTAKTSED!L46)
                                )
                            )
                        ),
                        IFERROR(LAHIKONTAKTSED!L46 &gt;= DATE(1910, 1, 1), FALSE),
                        IFERROR(LAHIKONTAKTSED!L46 &lt;= TODAY(), FALSE)
                    )
                ),
                1,
                -2),
            -1
        ),
        0
    ),
    ""
)</f>
        <v/>
      </c>
      <c r="M46" s="137" t="str">
        <f>IF(
    AND(LAHIKONTAKTSED!$AJ46,  LAHIKONTAKTSED!$I46 &lt;&gt; ""),
    IF(
        OR(
            EXACT(LAHIKONTAKTSED!$I46, "Lapsevanem"),
            EXACT(LAHIKONTAKTSED!$I46, "Eestkostja")
        ),
        IF(
            OR(
                AND(_xlfn.NUMBERVALUE(LAHIKONTAKTSED!M46) &gt;  5000000, _xlfn.NUMBERVALUE(LAHIKONTAKTSED!M46) &lt;  5999999),
                AND(_xlfn.NUMBERVALUE(LAHIKONTAKTSED!M46) &gt; 50000000, _xlfn.NUMBERVALUE(LAHIKONTAKTSED!M46) &lt; 59999999)
            ),
            1,
            -2
        ),
        0
    ),
    ""
)</f>
        <v/>
      </c>
      <c r="N46" s="137" t="str">
        <f>IF(
    AND(LAHIKONTAKTSED!$AJ46,  LAHIKONTAKTSED!$I46 &lt;&gt; ""),
    IF(
        OR(
            EXACT(LAHIKONTAKTSED!$I46, "Lapsevanem"),
            EXACT(LAHIKONTAKTSED!$I46, "Eestkostja")
        ),
        IF(
            LAHIKONTAKTSED!N46 &lt;&gt; "",
            1,
            2
        ),
        0
    ),
    ""
)</f>
        <v/>
      </c>
      <c r="O46" s="136" t="str">
        <f>IF(
    LAHIKONTAKTSED!$AJ46,
    IF(LAHIKONTAKTSED!O46 &lt;&gt; "", 1, -1),
    ""
)</f>
        <v/>
      </c>
      <c r="P46" s="136" t="str">
        <f>IF(
    LAHIKONTAKTSED!$AJ46,
    IF(LAHIKONTAKTSED!P46 &lt;&gt; "", 1, -1),
    ""
)</f>
        <v/>
      </c>
      <c r="Q46" s="136" t="str">
        <f>IF(
    LAHIKONTAKTSED!$AJ46,
    IF(LAHIKONTAKTSED!Q46 &lt;&gt; "", 1, -1),
    ""
)</f>
        <v/>
      </c>
      <c r="R46" s="136" t="str">
        <f>IF(
    LAHIKONTAKTSED!$AJ46,
    IF(LAHIKONTAKTSED!R46 &lt;&gt; "", 1, 2),
    ""
)</f>
        <v/>
      </c>
      <c r="S46" s="158" t="str">
        <f ca="1">IF(LAHIKONTAKTSED!$AJ46,
    IF(AND(
        ISNUMBER(LAHIKONTAKTSED!S46),
        NOT(
            ISERROR(
                DATE(
                    YEAR(LAHIKONTAKTSED!S46),
                    MONTH(LAHIKONTAKTSED!S46),
                    DAY(LAHIKONTAKTSED!S46)
                )
            )
        ),
        IFERROR(LAHIKONTAKTSED!S46 &gt;= TODAY()-13, FALSE),
        IFERROR(LAHIKONTAKTSED!S46 &lt;= TODAY(), FALSE)
    ), 1, -2),
    ""
)</f>
        <v/>
      </c>
      <c r="T46" s="158" t="str">
        <f ca="1">IF(LAHIKONTAKTSED!$AJ46,
    IF(AND(
        ISNUMBER(LAHIKONTAKTSED!T46),
        NOT(
            ISERROR(
                DATE(
                    YEAR(LAHIKONTAKTSED!T46),
                    MONTH(LAHIKONTAKTSED!T46),
                    DAY(LAHIKONTAKTSED!T46)
                )
            )
        ),
        IFERROR(LAHIKONTAKTSED!T46 &gt;= TODAY()-13, FALSE),
        IFERROR(LAHIKONTAKTSED!T46 &lt;= TODAY()+1, FALSE)
    ), 1, -2),
    ""
)</f>
        <v/>
      </c>
      <c r="U46" s="159" t="str">
        <f ca="1">IF(LAHIKONTAKTSED!$AJ46,
    IF(AND(
        ISNUMBER(LAHIKONTAKTSED!U46),
        NOT(
            ISERROR(
                DATE(
                    YEAR(LAHIKONTAKTSED!U46),
                    MONTH(LAHIKONTAKTSED!U46),
                    DAY(LAHIKONTAKTSED!U46)
                )
            )
        ),
        IFERROR(LAHIKONTAKTSED!U46 &gt;= TODAY(), FALSE),
        IFERROR(LAHIKONTAKTSED!U46 &lt;= TODAY() + 11, FALSE)
    ), 1, -2),
    ""
)</f>
        <v/>
      </c>
      <c r="V46" s="136" t="str">
        <f>IF(
    LAHIKONTAKTSED!$AJ46,
    IF(LAHIKONTAKTSED!V46 &lt;&gt; "", 1, -1),
    ""
)</f>
        <v/>
      </c>
      <c r="W46" s="136" t="str">
        <f>IF(
    LAHIKONTAKTSED!$AJ46,
    IF(LAHIKONTAKTSED!W46 &lt;&gt; "", 1, -1),
    ""
)</f>
        <v/>
      </c>
      <c r="X46" s="159" t="str">
        <f ca="1">IF(
    AND(
        LAHIKONTAKTSED!$AJ46
    ),
    IF(
        LAHIKONTAKTSED!X46 &lt;&gt; "",
        IF(
            OR(
            AND(
                ISNUMBER(LAHIKONTAKTSED!X46),
                LAHIKONTAKTSED!X46 &gt; 30000000000,
                LAHIKONTAKTSED!X46 &lt; 63000000000,
                IFERROR(IF(
                    ISERROR(TEXT((CODE(MID("FEDCA@",LEFT(LAHIKONTAKTSED!X46,1),1))-50)*1000000+LEFT(LAHIKONTAKTSED!X46,7),"0000\.00\.00")+0),
                    FALSE,
                    IF(
                        IF(
                            MOD(SUMPRODUCT((MID(LAHIKONTAKTSED!X46,COLUMN($A$1:$J$1),1)+0),(MID("1234567891",COLUMN($A$1:$J$1),1)+0)),11)=10,
                            MOD(MOD(SUMPRODUCT((MID(LAHIKONTAKTSED!X46,COLUMN($A$1:$J$1),1)+0),(MID("3456789123",COLUMN($A$1:$J$1),1)+0)),11),10),
                            MOD(SUMPRODUCT((MID(LAHIKONTAKTSED!X46,COLUMN($A$1:$J$1),1)+0),(MID("1234567891",COLUMN($A$1:$J$1),1)+0)),11)
                        ) = MID(LAHIKONTAKTSED!X46,11,1)+0,
                        TRUE,
                        FALSE
                    )
                ), FALSE)
            ),
            AND(
                ISNUMBER(LAHIKONTAKTSED!X46),
                NOT(
                    ISERROR(
                        DATE(
                            YEAR(LAHIKONTAKTSED!X46),
                            MONTH(LAHIKONTAKTSED!X46),
                            DAY(LAHIKONTAKTSED!X46)
                        )
                    )
                ),
                IFERROR(LAHIKONTAKTSED!X46 &gt;= DATE(1910, 1, 1), FALSE),
                IFERROR(LAHIKONTAKTSED!X46 &lt;= TODAY(), FALSE)
            )
        ), 1, -2),
    -1),
    ""
)</f>
        <v/>
      </c>
    </row>
    <row r="47" spans="1:24" x14ac:dyDescent="0.35">
      <c r="A47" s="138" t="str">
        <f>LAHIKONTAKTSED!A47</f>
        <v/>
      </c>
      <c r="B47" s="154" t="str">
        <f ca="1">IF(LAHIKONTAKTSED!$AJ47,
    IF(AND(
        ISNUMBER(LAHIKONTAKTSED!B47),
        NOT(
            ISERROR(
                DATE(
                    YEAR(LAHIKONTAKTSED!B47),
                    MONTH(LAHIKONTAKTSED!B47),
                    DAY(LAHIKONTAKTSED!B47)
                )
            )
        ),
        IFERROR(LAHIKONTAKTSED!B47 &gt;= TODAY()-13, FALSE),
        IFERROR(LAHIKONTAKTSED!B47 &lt;= TODAY(), FALSE)
    ), 1, -2),
    ""
)</f>
        <v/>
      </c>
      <c r="C47" s="155" t="str">
        <f>IF(LAHIKONTAKTSED!$AJ47,
    IF(AND(
        LAHIKONTAKTSED!C47 &lt;&gt; ""
    ), 1, -2),
    ""
)</f>
        <v/>
      </c>
      <c r="D47" s="155" t="str">
        <f>IF(LAHIKONTAKTSED!$AJ47,
    IF(AND(
        LAHIKONTAKTSED!D47 &lt;&gt; ""
    ), 1, -2),
    ""
)</f>
        <v/>
      </c>
      <c r="E47" s="156" t="str">
        <f ca="1">IF(LAHIKONTAKTSED!$AJ47,
    IF(
        LAHIKONTAKTSED!E47 &lt;&gt; "",
        IF(
            OR(
            AND(
                ISNUMBER(LAHIKONTAKTSED!E47),
                LAHIKONTAKTSED!E47 &gt; 30000000000,
                LAHIKONTAKTSED!E47 &lt; 63000000000,
                IFERROR(IF(
                    ISERROR(TEXT((CODE(MID("FEDCA@",LEFT(LAHIKONTAKTSED!E47,1),1))-50)*1000000+LEFT(LAHIKONTAKTSED!E47,7),"0000\.00\.00")+0),
                    FALSE,
                    IF(
                        IF(
                            MOD(SUMPRODUCT((MID(LAHIKONTAKTSED!E47,COLUMN($A$1:$J$1),1)+0),(MID("1234567891",COLUMN($A$1:$J$1),1)+0)),11)=10,
                            MOD(MOD(SUMPRODUCT((MID(LAHIKONTAKTSED!E47,COLUMN($A$1:$J$1),1)+0),(MID("3456789123",COLUMN($A$1:$J$1),1)+0)),11),10),
                            MOD(SUMPRODUCT((MID(LAHIKONTAKTSED!E47,COLUMN($A$1:$J$1),1)+0),(MID("1234567891",COLUMN($A$1:$J$1),1)+0)),11)
                        ) = MID(LAHIKONTAKTSED!E47,11,1)+0,
                        TRUE,
                        FALSE
                    )
                ), FALSE)
            ),
            AND(
                ISNUMBER(LAHIKONTAKTSED!E47),
                NOT(
                    ISERROR(
                        DATE(
                            YEAR(LAHIKONTAKTSED!E47),
                            MONTH(LAHIKONTAKTSED!E47),
                            DAY(LAHIKONTAKTSED!E47)
                        )
                    )
                ),
                IFERROR(LAHIKONTAKTSED!E47 &gt;= DATE(1910, 1, 1), FALSE),
                IFERROR(LAHIKONTAKTSED!E47 &lt;= TODAY(), FALSE)
            )
        ), 1, -2),
    -1),
    ""
)</f>
        <v/>
      </c>
      <c r="F47" s="137" t="str">
        <f>IF(LAHIKONTAKTSED!$AJ47,
    IF(
        OR(
            LAHIKONTAKTSED!$I47 = "Lapsevanem",
            LAHIKONTAKTSED!$I47 = "Eestkostja"
        ),
        0,
        IF(
            OR(
                AND(_xlfn.NUMBERVALUE(LAHIKONTAKTSED!F47) &gt;  5000000, _xlfn.NUMBERVALUE(LAHIKONTAKTSED!F47) &lt;  5999999),
                AND(_xlfn.NUMBERVALUE(LAHIKONTAKTSED!F47) &gt; 50000000, _xlfn.NUMBERVALUE(LAHIKONTAKTSED!F47) &lt; 59999999)
            ),
            1,
            -2
        )
    ),
    ""
)</f>
        <v/>
      </c>
      <c r="G47" s="137" t="str">
        <f>IF(LAHIKONTAKTSED!$AJ47,
    IF(
        OR(
            LAHIKONTAKTSED!$I47 = "Lapsevanem",
            LAHIKONTAKTSED!$I47 = "Eestkostja"
        ),
        0,
        IF(
            LAHIKONTAKTSED!G47 &lt;&gt; "",
            1,
            2
        )
    ),
    ""
)</f>
        <v/>
      </c>
      <c r="H47" s="137" t="str">
        <f>IF(LAHIKONTAKTSED!$AJ47, IF(LAHIKONTAKTSED!H47 &lt;&gt; "", 1, 2), "")</f>
        <v/>
      </c>
      <c r="I47" s="157" t="str">
        <f>IF(LAHIKONTAKTSED!$AJ47,
    IF(OR(
        EXACT(LAHIKONTAKTSED!I47, "Lähikontaktne"),
        EXACT(LAHIKONTAKTSED!I47, "Lapsevanem"),
        EXACT(LAHIKONTAKTSED!I47, "Eestkostja")
    ), 1, -2),
    ""
)</f>
        <v/>
      </c>
      <c r="J47" s="137" t="str">
        <f>IF(
    AND(LAHIKONTAKTSED!$AJ47,  LAHIKONTAKTSED!$I47 &lt;&gt; ""),
    IF(
        OR(
            EXACT(LAHIKONTAKTSED!$I47, "Lapsevanem"),
            EXACT(LAHIKONTAKTSED!$I47, "Eestkostja")
        ),
        IF(
            LAHIKONTAKTSED!J47 &lt;&gt; "",
            1,
            -2
        ),
        0
    ),
    ""
)</f>
        <v/>
      </c>
      <c r="K47" s="137" t="str">
        <f>IF(
    AND(LAHIKONTAKTSED!$AJ47,  LAHIKONTAKTSED!$I47 &lt;&gt; ""),
    IF(
        OR(
            EXACT(LAHIKONTAKTSED!$I47, "Lapsevanem"),
            EXACT(LAHIKONTAKTSED!$I47, "Eestkostja")
        ),
        IF(
            LAHIKONTAKTSED!K47 &lt;&gt; "",
            1,
            -2
        ),
        0
    ),
    ""
)</f>
        <v/>
      </c>
      <c r="L47" s="137" t="str">
        <f ca="1">IF(
    AND(LAHIKONTAKTSED!$AJ47,  LAHIKONTAKTSED!$I47 &lt;&gt; ""),
    IF(
        OR(
            EXACT(LAHIKONTAKTSED!$I47, "Lapsevanem"),
            EXACT(LAHIKONTAKTSED!$I47, "Eestkostja")
        ),
        IF(
            LAHIKONTAKTSED!L47 &lt;&gt; "",
            IF(
                OR(
                    AND(
                        ISNUMBER(LAHIKONTAKTSED!L47),
                        LAHIKONTAKTSED!L47 &gt; 30000000000,
                        LAHIKONTAKTSED!L47 &lt; 63000000000,
                        IF(
                            ISERROR(TEXT((CODE(MID("FEDCA@",LEFT(LAHIKONTAKTSED!L47,1),1))-50)*1000000+LEFT(LAHIKONTAKTSED!L47,7),"0000\.00\.00")+0),
                            FALSE,
                            IF(
                                IF(
                                    MOD(SUMPRODUCT((MID(LAHIKONTAKTSED!L47,COLUMN($A$1:$J$1),1)+0),(MID("1234567891",COLUMN($A$1:$J$1),1)+0)),11)=10,
                                    MOD(MOD(SUMPRODUCT((MID(LAHIKONTAKTSED!L47,COLUMN($A$1:$J$1),1)+0),(MID("3456789123",COLUMN($A$1:$J$1),1)+0)),11),10),
                                    MOD(SUMPRODUCT((MID(LAHIKONTAKTSED!L47,COLUMN($A$1:$J$1),1)+0),(MID("1234567891",COLUMN($A$1:$J$1),1)+0)),11)
                                ) = MID(LAHIKONTAKTSED!L47,11,1)+0,
                                TRUE,
                                FALSE
                            )
                        )
                    ),
                    AND(
                        ISNUMBER(LAHIKONTAKTSED!L47),
                        NOT(
                            ISERROR(
                                DATE(
                                    YEAR(LAHIKONTAKTSED!L47),
                                    MONTH(LAHIKONTAKTSED!L47),
                                    DAY(LAHIKONTAKTSED!L47)
                                )
                            )
                        ),
                        IFERROR(LAHIKONTAKTSED!L47 &gt;= DATE(1910, 1, 1), FALSE),
                        IFERROR(LAHIKONTAKTSED!L47 &lt;= TODAY(), FALSE)
                    )
                ),
                1,
                -2),
            -1
        ),
        0
    ),
    ""
)</f>
        <v/>
      </c>
      <c r="M47" s="137" t="str">
        <f>IF(
    AND(LAHIKONTAKTSED!$AJ47,  LAHIKONTAKTSED!$I47 &lt;&gt; ""),
    IF(
        OR(
            EXACT(LAHIKONTAKTSED!$I47, "Lapsevanem"),
            EXACT(LAHIKONTAKTSED!$I47, "Eestkostja")
        ),
        IF(
            OR(
                AND(_xlfn.NUMBERVALUE(LAHIKONTAKTSED!M47) &gt;  5000000, _xlfn.NUMBERVALUE(LAHIKONTAKTSED!M47) &lt;  5999999),
                AND(_xlfn.NUMBERVALUE(LAHIKONTAKTSED!M47) &gt; 50000000, _xlfn.NUMBERVALUE(LAHIKONTAKTSED!M47) &lt; 59999999)
            ),
            1,
            -2
        ),
        0
    ),
    ""
)</f>
        <v/>
      </c>
      <c r="N47" s="137" t="str">
        <f>IF(
    AND(LAHIKONTAKTSED!$AJ47,  LAHIKONTAKTSED!$I47 &lt;&gt; ""),
    IF(
        OR(
            EXACT(LAHIKONTAKTSED!$I47, "Lapsevanem"),
            EXACT(LAHIKONTAKTSED!$I47, "Eestkostja")
        ),
        IF(
            LAHIKONTAKTSED!N47 &lt;&gt; "",
            1,
            2
        ),
        0
    ),
    ""
)</f>
        <v/>
      </c>
      <c r="O47" s="136" t="str">
        <f>IF(
    LAHIKONTAKTSED!$AJ47,
    IF(LAHIKONTAKTSED!O47 &lt;&gt; "", 1, -1),
    ""
)</f>
        <v/>
      </c>
      <c r="P47" s="136" t="str">
        <f>IF(
    LAHIKONTAKTSED!$AJ47,
    IF(LAHIKONTAKTSED!P47 &lt;&gt; "", 1, -1),
    ""
)</f>
        <v/>
      </c>
      <c r="Q47" s="136" t="str">
        <f>IF(
    LAHIKONTAKTSED!$AJ47,
    IF(LAHIKONTAKTSED!Q47 &lt;&gt; "", 1, -1),
    ""
)</f>
        <v/>
      </c>
      <c r="R47" s="136" t="str">
        <f>IF(
    LAHIKONTAKTSED!$AJ47,
    IF(LAHIKONTAKTSED!R47 &lt;&gt; "", 1, 2),
    ""
)</f>
        <v/>
      </c>
      <c r="S47" s="158" t="str">
        <f ca="1">IF(LAHIKONTAKTSED!$AJ47,
    IF(AND(
        ISNUMBER(LAHIKONTAKTSED!S47),
        NOT(
            ISERROR(
                DATE(
                    YEAR(LAHIKONTAKTSED!S47),
                    MONTH(LAHIKONTAKTSED!S47),
                    DAY(LAHIKONTAKTSED!S47)
                )
            )
        ),
        IFERROR(LAHIKONTAKTSED!S47 &gt;= TODAY()-13, FALSE),
        IFERROR(LAHIKONTAKTSED!S47 &lt;= TODAY(), FALSE)
    ), 1, -2),
    ""
)</f>
        <v/>
      </c>
      <c r="T47" s="158" t="str">
        <f ca="1">IF(LAHIKONTAKTSED!$AJ47,
    IF(AND(
        ISNUMBER(LAHIKONTAKTSED!T47),
        NOT(
            ISERROR(
                DATE(
                    YEAR(LAHIKONTAKTSED!T47),
                    MONTH(LAHIKONTAKTSED!T47),
                    DAY(LAHIKONTAKTSED!T47)
                )
            )
        ),
        IFERROR(LAHIKONTAKTSED!T47 &gt;= TODAY()-13, FALSE),
        IFERROR(LAHIKONTAKTSED!T47 &lt;= TODAY()+1, FALSE)
    ), 1, -2),
    ""
)</f>
        <v/>
      </c>
      <c r="U47" s="159" t="str">
        <f ca="1">IF(LAHIKONTAKTSED!$AJ47,
    IF(AND(
        ISNUMBER(LAHIKONTAKTSED!U47),
        NOT(
            ISERROR(
                DATE(
                    YEAR(LAHIKONTAKTSED!U47),
                    MONTH(LAHIKONTAKTSED!U47),
                    DAY(LAHIKONTAKTSED!U47)
                )
            )
        ),
        IFERROR(LAHIKONTAKTSED!U47 &gt;= TODAY(), FALSE),
        IFERROR(LAHIKONTAKTSED!U47 &lt;= TODAY() + 11, FALSE)
    ), 1, -2),
    ""
)</f>
        <v/>
      </c>
      <c r="V47" s="136" t="str">
        <f>IF(
    LAHIKONTAKTSED!$AJ47,
    IF(LAHIKONTAKTSED!V47 &lt;&gt; "", 1, -1),
    ""
)</f>
        <v/>
      </c>
      <c r="W47" s="136" t="str">
        <f>IF(
    LAHIKONTAKTSED!$AJ47,
    IF(LAHIKONTAKTSED!W47 &lt;&gt; "", 1, -1),
    ""
)</f>
        <v/>
      </c>
      <c r="X47" s="159" t="str">
        <f ca="1">IF(
    AND(
        LAHIKONTAKTSED!$AJ47
    ),
    IF(
        LAHIKONTAKTSED!X47 &lt;&gt; "",
        IF(
            OR(
            AND(
                ISNUMBER(LAHIKONTAKTSED!X47),
                LAHIKONTAKTSED!X47 &gt; 30000000000,
                LAHIKONTAKTSED!X47 &lt; 63000000000,
                IFERROR(IF(
                    ISERROR(TEXT((CODE(MID("FEDCA@",LEFT(LAHIKONTAKTSED!X47,1),1))-50)*1000000+LEFT(LAHIKONTAKTSED!X47,7),"0000\.00\.00")+0),
                    FALSE,
                    IF(
                        IF(
                            MOD(SUMPRODUCT((MID(LAHIKONTAKTSED!X47,COLUMN($A$1:$J$1),1)+0),(MID("1234567891",COLUMN($A$1:$J$1),1)+0)),11)=10,
                            MOD(MOD(SUMPRODUCT((MID(LAHIKONTAKTSED!X47,COLUMN($A$1:$J$1),1)+0),(MID("3456789123",COLUMN($A$1:$J$1),1)+0)),11),10),
                            MOD(SUMPRODUCT((MID(LAHIKONTAKTSED!X47,COLUMN($A$1:$J$1),1)+0),(MID("1234567891",COLUMN($A$1:$J$1),1)+0)),11)
                        ) = MID(LAHIKONTAKTSED!X47,11,1)+0,
                        TRUE,
                        FALSE
                    )
                ), FALSE)
            ),
            AND(
                ISNUMBER(LAHIKONTAKTSED!X47),
                NOT(
                    ISERROR(
                        DATE(
                            YEAR(LAHIKONTAKTSED!X47),
                            MONTH(LAHIKONTAKTSED!X47),
                            DAY(LAHIKONTAKTSED!X47)
                        )
                    )
                ),
                IFERROR(LAHIKONTAKTSED!X47 &gt;= DATE(1910, 1, 1), FALSE),
                IFERROR(LAHIKONTAKTSED!X47 &lt;= TODAY(), FALSE)
            )
        ), 1, -2),
    -1),
    ""
)</f>
        <v/>
      </c>
    </row>
    <row r="48" spans="1:24" x14ac:dyDescent="0.35">
      <c r="A48" s="138" t="str">
        <f>LAHIKONTAKTSED!A48</f>
        <v/>
      </c>
      <c r="B48" s="154" t="str">
        <f ca="1">IF(LAHIKONTAKTSED!$AJ48,
    IF(AND(
        ISNUMBER(LAHIKONTAKTSED!B48),
        NOT(
            ISERROR(
                DATE(
                    YEAR(LAHIKONTAKTSED!B48),
                    MONTH(LAHIKONTAKTSED!B48),
                    DAY(LAHIKONTAKTSED!B48)
                )
            )
        ),
        IFERROR(LAHIKONTAKTSED!B48 &gt;= TODAY()-13, FALSE),
        IFERROR(LAHIKONTAKTSED!B48 &lt;= TODAY(), FALSE)
    ), 1, -2),
    ""
)</f>
        <v/>
      </c>
      <c r="C48" s="155" t="str">
        <f>IF(LAHIKONTAKTSED!$AJ48,
    IF(AND(
        LAHIKONTAKTSED!C48 &lt;&gt; ""
    ), 1, -2),
    ""
)</f>
        <v/>
      </c>
      <c r="D48" s="155" t="str">
        <f>IF(LAHIKONTAKTSED!$AJ48,
    IF(AND(
        LAHIKONTAKTSED!D48 &lt;&gt; ""
    ), 1, -2),
    ""
)</f>
        <v/>
      </c>
      <c r="E48" s="156" t="str">
        <f ca="1">IF(LAHIKONTAKTSED!$AJ48,
    IF(
        LAHIKONTAKTSED!E48 &lt;&gt; "",
        IF(
            OR(
            AND(
                ISNUMBER(LAHIKONTAKTSED!E48),
                LAHIKONTAKTSED!E48 &gt; 30000000000,
                LAHIKONTAKTSED!E48 &lt; 63000000000,
                IFERROR(IF(
                    ISERROR(TEXT((CODE(MID("FEDCA@",LEFT(LAHIKONTAKTSED!E48,1),1))-50)*1000000+LEFT(LAHIKONTAKTSED!E48,7),"0000\.00\.00")+0),
                    FALSE,
                    IF(
                        IF(
                            MOD(SUMPRODUCT((MID(LAHIKONTAKTSED!E48,COLUMN($A$1:$J$1),1)+0),(MID("1234567891",COLUMN($A$1:$J$1),1)+0)),11)=10,
                            MOD(MOD(SUMPRODUCT((MID(LAHIKONTAKTSED!E48,COLUMN($A$1:$J$1),1)+0),(MID("3456789123",COLUMN($A$1:$J$1),1)+0)),11),10),
                            MOD(SUMPRODUCT((MID(LAHIKONTAKTSED!E48,COLUMN($A$1:$J$1),1)+0),(MID("1234567891",COLUMN($A$1:$J$1),1)+0)),11)
                        ) = MID(LAHIKONTAKTSED!E48,11,1)+0,
                        TRUE,
                        FALSE
                    )
                ), FALSE)
            ),
            AND(
                ISNUMBER(LAHIKONTAKTSED!E48),
                NOT(
                    ISERROR(
                        DATE(
                            YEAR(LAHIKONTAKTSED!E48),
                            MONTH(LAHIKONTAKTSED!E48),
                            DAY(LAHIKONTAKTSED!E48)
                        )
                    )
                ),
                IFERROR(LAHIKONTAKTSED!E48 &gt;= DATE(1910, 1, 1), FALSE),
                IFERROR(LAHIKONTAKTSED!E48 &lt;= TODAY(), FALSE)
            )
        ), 1, -2),
    -1),
    ""
)</f>
        <v/>
      </c>
      <c r="F48" s="137" t="str">
        <f>IF(LAHIKONTAKTSED!$AJ48,
    IF(
        OR(
            LAHIKONTAKTSED!$I48 = "Lapsevanem",
            LAHIKONTAKTSED!$I48 = "Eestkostja"
        ),
        0,
        IF(
            OR(
                AND(_xlfn.NUMBERVALUE(LAHIKONTAKTSED!F48) &gt;  5000000, _xlfn.NUMBERVALUE(LAHIKONTAKTSED!F48) &lt;  5999999),
                AND(_xlfn.NUMBERVALUE(LAHIKONTAKTSED!F48) &gt; 50000000, _xlfn.NUMBERVALUE(LAHIKONTAKTSED!F48) &lt; 59999999)
            ),
            1,
            -2
        )
    ),
    ""
)</f>
        <v/>
      </c>
      <c r="G48" s="137" t="str">
        <f>IF(LAHIKONTAKTSED!$AJ48,
    IF(
        OR(
            LAHIKONTAKTSED!$I48 = "Lapsevanem",
            LAHIKONTAKTSED!$I48 = "Eestkostja"
        ),
        0,
        IF(
            LAHIKONTAKTSED!G48 &lt;&gt; "",
            1,
            2
        )
    ),
    ""
)</f>
        <v/>
      </c>
      <c r="H48" s="137" t="str">
        <f>IF(LAHIKONTAKTSED!$AJ48, IF(LAHIKONTAKTSED!H48 &lt;&gt; "", 1, 2), "")</f>
        <v/>
      </c>
      <c r="I48" s="157" t="str">
        <f>IF(LAHIKONTAKTSED!$AJ48,
    IF(OR(
        EXACT(LAHIKONTAKTSED!I48, "Lähikontaktne"),
        EXACT(LAHIKONTAKTSED!I48, "Lapsevanem"),
        EXACT(LAHIKONTAKTSED!I48, "Eestkostja")
    ), 1, -2),
    ""
)</f>
        <v/>
      </c>
      <c r="J48" s="137" t="str">
        <f>IF(
    AND(LAHIKONTAKTSED!$AJ48,  LAHIKONTAKTSED!$I48 &lt;&gt; ""),
    IF(
        OR(
            EXACT(LAHIKONTAKTSED!$I48, "Lapsevanem"),
            EXACT(LAHIKONTAKTSED!$I48, "Eestkostja")
        ),
        IF(
            LAHIKONTAKTSED!J48 &lt;&gt; "",
            1,
            -2
        ),
        0
    ),
    ""
)</f>
        <v/>
      </c>
      <c r="K48" s="137" t="str">
        <f>IF(
    AND(LAHIKONTAKTSED!$AJ48,  LAHIKONTAKTSED!$I48 &lt;&gt; ""),
    IF(
        OR(
            EXACT(LAHIKONTAKTSED!$I48, "Lapsevanem"),
            EXACT(LAHIKONTAKTSED!$I48, "Eestkostja")
        ),
        IF(
            LAHIKONTAKTSED!K48 &lt;&gt; "",
            1,
            -2
        ),
        0
    ),
    ""
)</f>
        <v/>
      </c>
      <c r="L48" s="137" t="str">
        <f ca="1">IF(
    AND(LAHIKONTAKTSED!$AJ48,  LAHIKONTAKTSED!$I48 &lt;&gt; ""),
    IF(
        OR(
            EXACT(LAHIKONTAKTSED!$I48, "Lapsevanem"),
            EXACT(LAHIKONTAKTSED!$I48, "Eestkostja")
        ),
        IF(
            LAHIKONTAKTSED!L48 &lt;&gt; "",
            IF(
                OR(
                    AND(
                        ISNUMBER(LAHIKONTAKTSED!L48),
                        LAHIKONTAKTSED!L48 &gt; 30000000000,
                        LAHIKONTAKTSED!L48 &lt; 63000000000,
                        IF(
                            ISERROR(TEXT((CODE(MID("FEDCA@",LEFT(LAHIKONTAKTSED!L48,1),1))-50)*1000000+LEFT(LAHIKONTAKTSED!L48,7),"0000\.00\.00")+0),
                            FALSE,
                            IF(
                                IF(
                                    MOD(SUMPRODUCT((MID(LAHIKONTAKTSED!L48,COLUMN($A$1:$J$1),1)+0),(MID("1234567891",COLUMN($A$1:$J$1),1)+0)),11)=10,
                                    MOD(MOD(SUMPRODUCT((MID(LAHIKONTAKTSED!L48,COLUMN($A$1:$J$1),1)+0),(MID("3456789123",COLUMN($A$1:$J$1),1)+0)),11),10),
                                    MOD(SUMPRODUCT((MID(LAHIKONTAKTSED!L48,COLUMN($A$1:$J$1),1)+0),(MID("1234567891",COLUMN($A$1:$J$1),1)+0)),11)
                                ) = MID(LAHIKONTAKTSED!L48,11,1)+0,
                                TRUE,
                                FALSE
                            )
                        )
                    ),
                    AND(
                        ISNUMBER(LAHIKONTAKTSED!L48),
                        NOT(
                            ISERROR(
                                DATE(
                                    YEAR(LAHIKONTAKTSED!L48),
                                    MONTH(LAHIKONTAKTSED!L48),
                                    DAY(LAHIKONTAKTSED!L48)
                                )
                            )
                        ),
                        IFERROR(LAHIKONTAKTSED!L48 &gt;= DATE(1910, 1, 1), FALSE),
                        IFERROR(LAHIKONTAKTSED!L48 &lt;= TODAY(), FALSE)
                    )
                ),
                1,
                -2),
            -1
        ),
        0
    ),
    ""
)</f>
        <v/>
      </c>
      <c r="M48" s="137" t="str">
        <f>IF(
    AND(LAHIKONTAKTSED!$AJ48,  LAHIKONTAKTSED!$I48 &lt;&gt; ""),
    IF(
        OR(
            EXACT(LAHIKONTAKTSED!$I48, "Lapsevanem"),
            EXACT(LAHIKONTAKTSED!$I48, "Eestkostja")
        ),
        IF(
            OR(
                AND(_xlfn.NUMBERVALUE(LAHIKONTAKTSED!M48) &gt;  5000000, _xlfn.NUMBERVALUE(LAHIKONTAKTSED!M48) &lt;  5999999),
                AND(_xlfn.NUMBERVALUE(LAHIKONTAKTSED!M48) &gt; 50000000, _xlfn.NUMBERVALUE(LAHIKONTAKTSED!M48) &lt; 59999999)
            ),
            1,
            -2
        ),
        0
    ),
    ""
)</f>
        <v/>
      </c>
      <c r="N48" s="137" t="str">
        <f>IF(
    AND(LAHIKONTAKTSED!$AJ48,  LAHIKONTAKTSED!$I48 &lt;&gt; ""),
    IF(
        OR(
            EXACT(LAHIKONTAKTSED!$I48, "Lapsevanem"),
            EXACT(LAHIKONTAKTSED!$I48, "Eestkostja")
        ),
        IF(
            LAHIKONTAKTSED!N48 &lt;&gt; "",
            1,
            2
        ),
        0
    ),
    ""
)</f>
        <v/>
      </c>
      <c r="O48" s="136" t="str">
        <f>IF(
    LAHIKONTAKTSED!$AJ48,
    IF(LAHIKONTAKTSED!O48 &lt;&gt; "", 1, -1),
    ""
)</f>
        <v/>
      </c>
      <c r="P48" s="136" t="str">
        <f>IF(
    LAHIKONTAKTSED!$AJ48,
    IF(LAHIKONTAKTSED!P48 &lt;&gt; "", 1, -1),
    ""
)</f>
        <v/>
      </c>
      <c r="Q48" s="136" t="str">
        <f>IF(
    LAHIKONTAKTSED!$AJ48,
    IF(LAHIKONTAKTSED!Q48 &lt;&gt; "", 1, -1),
    ""
)</f>
        <v/>
      </c>
      <c r="R48" s="136" t="str">
        <f>IF(
    LAHIKONTAKTSED!$AJ48,
    IF(LAHIKONTAKTSED!R48 &lt;&gt; "", 1, 2),
    ""
)</f>
        <v/>
      </c>
      <c r="S48" s="158" t="str">
        <f ca="1">IF(LAHIKONTAKTSED!$AJ48,
    IF(AND(
        ISNUMBER(LAHIKONTAKTSED!S48),
        NOT(
            ISERROR(
                DATE(
                    YEAR(LAHIKONTAKTSED!S48),
                    MONTH(LAHIKONTAKTSED!S48),
                    DAY(LAHIKONTAKTSED!S48)
                )
            )
        ),
        IFERROR(LAHIKONTAKTSED!S48 &gt;= TODAY()-13, FALSE),
        IFERROR(LAHIKONTAKTSED!S48 &lt;= TODAY(), FALSE)
    ), 1, -2),
    ""
)</f>
        <v/>
      </c>
      <c r="T48" s="158" t="str">
        <f ca="1">IF(LAHIKONTAKTSED!$AJ48,
    IF(AND(
        ISNUMBER(LAHIKONTAKTSED!T48),
        NOT(
            ISERROR(
                DATE(
                    YEAR(LAHIKONTAKTSED!T48),
                    MONTH(LAHIKONTAKTSED!T48),
                    DAY(LAHIKONTAKTSED!T48)
                )
            )
        ),
        IFERROR(LAHIKONTAKTSED!T48 &gt;= TODAY()-13, FALSE),
        IFERROR(LAHIKONTAKTSED!T48 &lt;= TODAY()+1, FALSE)
    ), 1, -2),
    ""
)</f>
        <v/>
      </c>
      <c r="U48" s="159" t="str">
        <f ca="1">IF(LAHIKONTAKTSED!$AJ48,
    IF(AND(
        ISNUMBER(LAHIKONTAKTSED!U48),
        NOT(
            ISERROR(
                DATE(
                    YEAR(LAHIKONTAKTSED!U48),
                    MONTH(LAHIKONTAKTSED!U48),
                    DAY(LAHIKONTAKTSED!U48)
                )
            )
        ),
        IFERROR(LAHIKONTAKTSED!U48 &gt;= TODAY(), FALSE),
        IFERROR(LAHIKONTAKTSED!U48 &lt;= TODAY() + 11, FALSE)
    ), 1, -2),
    ""
)</f>
        <v/>
      </c>
      <c r="V48" s="136" t="str">
        <f>IF(
    LAHIKONTAKTSED!$AJ48,
    IF(LAHIKONTAKTSED!V48 &lt;&gt; "", 1, -1),
    ""
)</f>
        <v/>
      </c>
      <c r="W48" s="136" t="str">
        <f>IF(
    LAHIKONTAKTSED!$AJ48,
    IF(LAHIKONTAKTSED!W48 &lt;&gt; "", 1, -1),
    ""
)</f>
        <v/>
      </c>
      <c r="X48" s="159" t="str">
        <f ca="1">IF(
    AND(
        LAHIKONTAKTSED!$AJ48
    ),
    IF(
        LAHIKONTAKTSED!X48 &lt;&gt; "",
        IF(
            OR(
            AND(
                ISNUMBER(LAHIKONTAKTSED!X48),
                LAHIKONTAKTSED!X48 &gt; 30000000000,
                LAHIKONTAKTSED!X48 &lt; 63000000000,
                IFERROR(IF(
                    ISERROR(TEXT((CODE(MID("FEDCA@",LEFT(LAHIKONTAKTSED!X48,1),1))-50)*1000000+LEFT(LAHIKONTAKTSED!X48,7),"0000\.00\.00")+0),
                    FALSE,
                    IF(
                        IF(
                            MOD(SUMPRODUCT((MID(LAHIKONTAKTSED!X48,COLUMN($A$1:$J$1),1)+0),(MID("1234567891",COLUMN($A$1:$J$1),1)+0)),11)=10,
                            MOD(MOD(SUMPRODUCT((MID(LAHIKONTAKTSED!X48,COLUMN($A$1:$J$1),1)+0),(MID("3456789123",COLUMN($A$1:$J$1),1)+0)),11),10),
                            MOD(SUMPRODUCT((MID(LAHIKONTAKTSED!X48,COLUMN($A$1:$J$1),1)+0),(MID("1234567891",COLUMN($A$1:$J$1),1)+0)),11)
                        ) = MID(LAHIKONTAKTSED!X48,11,1)+0,
                        TRUE,
                        FALSE
                    )
                ), FALSE)
            ),
            AND(
                ISNUMBER(LAHIKONTAKTSED!X48),
                NOT(
                    ISERROR(
                        DATE(
                            YEAR(LAHIKONTAKTSED!X48),
                            MONTH(LAHIKONTAKTSED!X48),
                            DAY(LAHIKONTAKTSED!X48)
                        )
                    )
                ),
                IFERROR(LAHIKONTAKTSED!X48 &gt;= DATE(1910, 1, 1), FALSE),
                IFERROR(LAHIKONTAKTSED!X48 &lt;= TODAY(), FALSE)
            )
        ), 1, -2),
    -1),
    ""
)</f>
        <v/>
      </c>
    </row>
    <row r="49" spans="1:24" x14ac:dyDescent="0.35">
      <c r="A49" s="138" t="str">
        <f>LAHIKONTAKTSED!A49</f>
        <v/>
      </c>
      <c r="B49" s="154" t="str">
        <f ca="1">IF(LAHIKONTAKTSED!$AJ49,
    IF(AND(
        ISNUMBER(LAHIKONTAKTSED!B49),
        NOT(
            ISERROR(
                DATE(
                    YEAR(LAHIKONTAKTSED!B49),
                    MONTH(LAHIKONTAKTSED!B49),
                    DAY(LAHIKONTAKTSED!B49)
                )
            )
        ),
        IFERROR(LAHIKONTAKTSED!B49 &gt;= TODAY()-13, FALSE),
        IFERROR(LAHIKONTAKTSED!B49 &lt;= TODAY(), FALSE)
    ), 1, -2),
    ""
)</f>
        <v/>
      </c>
      <c r="C49" s="155" t="str">
        <f>IF(LAHIKONTAKTSED!$AJ49,
    IF(AND(
        LAHIKONTAKTSED!C49 &lt;&gt; ""
    ), 1, -2),
    ""
)</f>
        <v/>
      </c>
      <c r="D49" s="155" t="str">
        <f>IF(LAHIKONTAKTSED!$AJ49,
    IF(AND(
        LAHIKONTAKTSED!D49 &lt;&gt; ""
    ), 1, -2),
    ""
)</f>
        <v/>
      </c>
      <c r="E49" s="156" t="str">
        <f ca="1">IF(LAHIKONTAKTSED!$AJ49,
    IF(
        LAHIKONTAKTSED!E49 &lt;&gt; "",
        IF(
            OR(
            AND(
                ISNUMBER(LAHIKONTAKTSED!E49),
                LAHIKONTAKTSED!E49 &gt; 30000000000,
                LAHIKONTAKTSED!E49 &lt; 63000000000,
                IFERROR(IF(
                    ISERROR(TEXT((CODE(MID("FEDCA@",LEFT(LAHIKONTAKTSED!E49,1),1))-50)*1000000+LEFT(LAHIKONTAKTSED!E49,7),"0000\.00\.00")+0),
                    FALSE,
                    IF(
                        IF(
                            MOD(SUMPRODUCT((MID(LAHIKONTAKTSED!E49,COLUMN($A$1:$J$1),1)+0),(MID("1234567891",COLUMN($A$1:$J$1),1)+0)),11)=10,
                            MOD(MOD(SUMPRODUCT((MID(LAHIKONTAKTSED!E49,COLUMN($A$1:$J$1),1)+0),(MID("3456789123",COLUMN($A$1:$J$1),1)+0)),11),10),
                            MOD(SUMPRODUCT((MID(LAHIKONTAKTSED!E49,COLUMN($A$1:$J$1),1)+0),(MID("1234567891",COLUMN($A$1:$J$1),1)+0)),11)
                        ) = MID(LAHIKONTAKTSED!E49,11,1)+0,
                        TRUE,
                        FALSE
                    )
                ), FALSE)
            ),
            AND(
                ISNUMBER(LAHIKONTAKTSED!E49),
                NOT(
                    ISERROR(
                        DATE(
                            YEAR(LAHIKONTAKTSED!E49),
                            MONTH(LAHIKONTAKTSED!E49),
                            DAY(LAHIKONTAKTSED!E49)
                        )
                    )
                ),
                IFERROR(LAHIKONTAKTSED!E49 &gt;= DATE(1910, 1, 1), FALSE),
                IFERROR(LAHIKONTAKTSED!E49 &lt;= TODAY(), FALSE)
            )
        ), 1, -2),
    -1),
    ""
)</f>
        <v/>
      </c>
      <c r="F49" s="137" t="str">
        <f>IF(LAHIKONTAKTSED!$AJ49,
    IF(
        OR(
            LAHIKONTAKTSED!$I49 = "Lapsevanem",
            LAHIKONTAKTSED!$I49 = "Eestkostja"
        ),
        0,
        IF(
            OR(
                AND(_xlfn.NUMBERVALUE(LAHIKONTAKTSED!F49) &gt;  5000000, _xlfn.NUMBERVALUE(LAHIKONTAKTSED!F49) &lt;  5999999),
                AND(_xlfn.NUMBERVALUE(LAHIKONTAKTSED!F49) &gt; 50000000, _xlfn.NUMBERVALUE(LAHIKONTAKTSED!F49) &lt; 59999999)
            ),
            1,
            -2
        )
    ),
    ""
)</f>
        <v/>
      </c>
      <c r="G49" s="137" t="str">
        <f>IF(LAHIKONTAKTSED!$AJ49,
    IF(
        OR(
            LAHIKONTAKTSED!$I49 = "Lapsevanem",
            LAHIKONTAKTSED!$I49 = "Eestkostja"
        ),
        0,
        IF(
            LAHIKONTAKTSED!G49 &lt;&gt; "",
            1,
            2
        )
    ),
    ""
)</f>
        <v/>
      </c>
      <c r="H49" s="137" t="str">
        <f>IF(LAHIKONTAKTSED!$AJ49, IF(LAHIKONTAKTSED!H49 &lt;&gt; "", 1, 2), "")</f>
        <v/>
      </c>
      <c r="I49" s="157" t="str">
        <f>IF(LAHIKONTAKTSED!$AJ49,
    IF(OR(
        EXACT(LAHIKONTAKTSED!I49, "Lähikontaktne"),
        EXACT(LAHIKONTAKTSED!I49, "Lapsevanem"),
        EXACT(LAHIKONTAKTSED!I49, "Eestkostja")
    ), 1, -2),
    ""
)</f>
        <v/>
      </c>
      <c r="J49" s="137" t="str">
        <f>IF(
    AND(LAHIKONTAKTSED!$AJ49,  LAHIKONTAKTSED!$I49 &lt;&gt; ""),
    IF(
        OR(
            EXACT(LAHIKONTAKTSED!$I49, "Lapsevanem"),
            EXACT(LAHIKONTAKTSED!$I49, "Eestkostja")
        ),
        IF(
            LAHIKONTAKTSED!J49 &lt;&gt; "",
            1,
            -2
        ),
        0
    ),
    ""
)</f>
        <v/>
      </c>
      <c r="K49" s="137" t="str">
        <f>IF(
    AND(LAHIKONTAKTSED!$AJ49,  LAHIKONTAKTSED!$I49 &lt;&gt; ""),
    IF(
        OR(
            EXACT(LAHIKONTAKTSED!$I49, "Lapsevanem"),
            EXACT(LAHIKONTAKTSED!$I49, "Eestkostja")
        ),
        IF(
            LAHIKONTAKTSED!K49 &lt;&gt; "",
            1,
            -2
        ),
        0
    ),
    ""
)</f>
        <v/>
      </c>
      <c r="L49" s="137" t="str">
        <f ca="1">IF(
    AND(LAHIKONTAKTSED!$AJ49,  LAHIKONTAKTSED!$I49 &lt;&gt; ""),
    IF(
        OR(
            EXACT(LAHIKONTAKTSED!$I49, "Lapsevanem"),
            EXACT(LAHIKONTAKTSED!$I49, "Eestkostja")
        ),
        IF(
            LAHIKONTAKTSED!L49 &lt;&gt; "",
            IF(
                OR(
                    AND(
                        ISNUMBER(LAHIKONTAKTSED!L49),
                        LAHIKONTAKTSED!L49 &gt; 30000000000,
                        LAHIKONTAKTSED!L49 &lt; 63000000000,
                        IF(
                            ISERROR(TEXT((CODE(MID("FEDCA@",LEFT(LAHIKONTAKTSED!L49,1),1))-50)*1000000+LEFT(LAHIKONTAKTSED!L49,7),"0000\.00\.00")+0),
                            FALSE,
                            IF(
                                IF(
                                    MOD(SUMPRODUCT((MID(LAHIKONTAKTSED!L49,COLUMN($A$1:$J$1),1)+0),(MID("1234567891",COLUMN($A$1:$J$1),1)+0)),11)=10,
                                    MOD(MOD(SUMPRODUCT((MID(LAHIKONTAKTSED!L49,COLUMN($A$1:$J$1),1)+0),(MID("3456789123",COLUMN($A$1:$J$1),1)+0)),11),10),
                                    MOD(SUMPRODUCT((MID(LAHIKONTAKTSED!L49,COLUMN($A$1:$J$1),1)+0),(MID("1234567891",COLUMN($A$1:$J$1),1)+0)),11)
                                ) = MID(LAHIKONTAKTSED!L49,11,1)+0,
                                TRUE,
                                FALSE
                            )
                        )
                    ),
                    AND(
                        ISNUMBER(LAHIKONTAKTSED!L49),
                        NOT(
                            ISERROR(
                                DATE(
                                    YEAR(LAHIKONTAKTSED!L49),
                                    MONTH(LAHIKONTAKTSED!L49),
                                    DAY(LAHIKONTAKTSED!L49)
                                )
                            )
                        ),
                        IFERROR(LAHIKONTAKTSED!L49 &gt;= DATE(1910, 1, 1), FALSE),
                        IFERROR(LAHIKONTAKTSED!L49 &lt;= TODAY(), FALSE)
                    )
                ),
                1,
                -2),
            -1
        ),
        0
    ),
    ""
)</f>
        <v/>
      </c>
      <c r="M49" s="137" t="str">
        <f>IF(
    AND(LAHIKONTAKTSED!$AJ49,  LAHIKONTAKTSED!$I49 &lt;&gt; ""),
    IF(
        OR(
            EXACT(LAHIKONTAKTSED!$I49, "Lapsevanem"),
            EXACT(LAHIKONTAKTSED!$I49, "Eestkostja")
        ),
        IF(
            OR(
                AND(_xlfn.NUMBERVALUE(LAHIKONTAKTSED!M49) &gt;  5000000, _xlfn.NUMBERVALUE(LAHIKONTAKTSED!M49) &lt;  5999999),
                AND(_xlfn.NUMBERVALUE(LAHIKONTAKTSED!M49) &gt; 50000000, _xlfn.NUMBERVALUE(LAHIKONTAKTSED!M49) &lt; 59999999)
            ),
            1,
            -2
        ),
        0
    ),
    ""
)</f>
        <v/>
      </c>
      <c r="N49" s="137" t="str">
        <f>IF(
    AND(LAHIKONTAKTSED!$AJ49,  LAHIKONTAKTSED!$I49 &lt;&gt; ""),
    IF(
        OR(
            EXACT(LAHIKONTAKTSED!$I49, "Lapsevanem"),
            EXACT(LAHIKONTAKTSED!$I49, "Eestkostja")
        ),
        IF(
            LAHIKONTAKTSED!N49 &lt;&gt; "",
            1,
            2
        ),
        0
    ),
    ""
)</f>
        <v/>
      </c>
      <c r="O49" s="136" t="str">
        <f>IF(
    LAHIKONTAKTSED!$AJ49,
    IF(LAHIKONTAKTSED!O49 &lt;&gt; "", 1, -1),
    ""
)</f>
        <v/>
      </c>
      <c r="P49" s="136" t="str">
        <f>IF(
    LAHIKONTAKTSED!$AJ49,
    IF(LAHIKONTAKTSED!P49 &lt;&gt; "", 1, -1),
    ""
)</f>
        <v/>
      </c>
      <c r="Q49" s="136" t="str">
        <f>IF(
    LAHIKONTAKTSED!$AJ49,
    IF(LAHIKONTAKTSED!Q49 &lt;&gt; "", 1, -1),
    ""
)</f>
        <v/>
      </c>
      <c r="R49" s="136" t="str">
        <f>IF(
    LAHIKONTAKTSED!$AJ49,
    IF(LAHIKONTAKTSED!R49 &lt;&gt; "", 1, 2),
    ""
)</f>
        <v/>
      </c>
      <c r="S49" s="158" t="str">
        <f ca="1">IF(LAHIKONTAKTSED!$AJ49,
    IF(AND(
        ISNUMBER(LAHIKONTAKTSED!S49),
        NOT(
            ISERROR(
                DATE(
                    YEAR(LAHIKONTAKTSED!S49),
                    MONTH(LAHIKONTAKTSED!S49),
                    DAY(LAHIKONTAKTSED!S49)
                )
            )
        ),
        IFERROR(LAHIKONTAKTSED!S49 &gt;= TODAY()-13, FALSE),
        IFERROR(LAHIKONTAKTSED!S49 &lt;= TODAY(), FALSE)
    ), 1, -2),
    ""
)</f>
        <v/>
      </c>
      <c r="T49" s="158" t="str">
        <f ca="1">IF(LAHIKONTAKTSED!$AJ49,
    IF(AND(
        ISNUMBER(LAHIKONTAKTSED!T49),
        NOT(
            ISERROR(
                DATE(
                    YEAR(LAHIKONTAKTSED!T49),
                    MONTH(LAHIKONTAKTSED!T49),
                    DAY(LAHIKONTAKTSED!T49)
                )
            )
        ),
        IFERROR(LAHIKONTAKTSED!T49 &gt;= TODAY()-13, FALSE),
        IFERROR(LAHIKONTAKTSED!T49 &lt;= TODAY()+1, FALSE)
    ), 1, -2),
    ""
)</f>
        <v/>
      </c>
      <c r="U49" s="159" t="str">
        <f ca="1">IF(LAHIKONTAKTSED!$AJ49,
    IF(AND(
        ISNUMBER(LAHIKONTAKTSED!U49),
        NOT(
            ISERROR(
                DATE(
                    YEAR(LAHIKONTAKTSED!U49),
                    MONTH(LAHIKONTAKTSED!U49),
                    DAY(LAHIKONTAKTSED!U49)
                )
            )
        ),
        IFERROR(LAHIKONTAKTSED!U49 &gt;= TODAY(), FALSE),
        IFERROR(LAHIKONTAKTSED!U49 &lt;= TODAY() + 11, FALSE)
    ), 1, -2),
    ""
)</f>
        <v/>
      </c>
      <c r="V49" s="136" t="str">
        <f>IF(
    LAHIKONTAKTSED!$AJ49,
    IF(LAHIKONTAKTSED!V49 &lt;&gt; "", 1, -1),
    ""
)</f>
        <v/>
      </c>
      <c r="W49" s="136" t="str">
        <f>IF(
    LAHIKONTAKTSED!$AJ49,
    IF(LAHIKONTAKTSED!W49 &lt;&gt; "", 1, -1),
    ""
)</f>
        <v/>
      </c>
      <c r="X49" s="159" t="str">
        <f ca="1">IF(
    AND(
        LAHIKONTAKTSED!$AJ49
    ),
    IF(
        LAHIKONTAKTSED!X49 &lt;&gt; "",
        IF(
            OR(
            AND(
                ISNUMBER(LAHIKONTAKTSED!X49),
                LAHIKONTAKTSED!X49 &gt; 30000000000,
                LAHIKONTAKTSED!X49 &lt; 63000000000,
                IFERROR(IF(
                    ISERROR(TEXT((CODE(MID("FEDCA@",LEFT(LAHIKONTAKTSED!X49,1),1))-50)*1000000+LEFT(LAHIKONTAKTSED!X49,7),"0000\.00\.00")+0),
                    FALSE,
                    IF(
                        IF(
                            MOD(SUMPRODUCT((MID(LAHIKONTAKTSED!X49,COLUMN($A$1:$J$1),1)+0),(MID("1234567891",COLUMN($A$1:$J$1),1)+0)),11)=10,
                            MOD(MOD(SUMPRODUCT((MID(LAHIKONTAKTSED!X49,COLUMN($A$1:$J$1),1)+0),(MID("3456789123",COLUMN($A$1:$J$1),1)+0)),11),10),
                            MOD(SUMPRODUCT((MID(LAHIKONTAKTSED!X49,COLUMN($A$1:$J$1),1)+0),(MID("1234567891",COLUMN($A$1:$J$1),1)+0)),11)
                        ) = MID(LAHIKONTAKTSED!X49,11,1)+0,
                        TRUE,
                        FALSE
                    )
                ), FALSE)
            ),
            AND(
                ISNUMBER(LAHIKONTAKTSED!X49),
                NOT(
                    ISERROR(
                        DATE(
                            YEAR(LAHIKONTAKTSED!X49),
                            MONTH(LAHIKONTAKTSED!X49),
                            DAY(LAHIKONTAKTSED!X49)
                        )
                    )
                ),
                IFERROR(LAHIKONTAKTSED!X49 &gt;= DATE(1910, 1, 1), FALSE),
                IFERROR(LAHIKONTAKTSED!X49 &lt;= TODAY(), FALSE)
            )
        ), 1, -2),
    -1),
    ""
)</f>
        <v/>
      </c>
    </row>
    <row r="50" spans="1:24" x14ac:dyDescent="0.35">
      <c r="A50" s="138" t="str">
        <f>LAHIKONTAKTSED!A50</f>
        <v/>
      </c>
      <c r="B50" s="154" t="str">
        <f ca="1">IF(LAHIKONTAKTSED!$AJ50,
    IF(AND(
        ISNUMBER(LAHIKONTAKTSED!B50),
        NOT(
            ISERROR(
                DATE(
                    YEAR(LAHIKONTAKTSED!B50),
                    MONTH(LAHIKONTAKTSED!B50),
                    DAY(LAHIKONTAKTSED!B50)
                )
            )
        ),
        IFERROR(LAHIKONTAKTSED!B50 &gt;= TODAY()-13, FALSE),
        IFERROR(LAHIKONTAKTSED!B50 &lt;= TODAY(), FALSE)
    ), 1, -2),
    ""
)</f>
        <v/>
      </c>
      <c r="C50" s="155" t="str">
        <f>IF(LAHIKONTAKTSED!$AJ50,
    IF(AND(
        LAHIKONTAKTSED!C50 &lt;&gt; ""
    ), 1, -2),
    ""
)</f>
        <v/>
      </c>
      <c r="D50" s="155" t="str">
        <f>IF(LAHIKONTAKTSED!$AJ50,
    IF(AND(
        LAHIKONTAKTSED!D50 &lt;&gt; ""
    ), 1, -2),
    ""
)</f>
        <v/>
      </c>
      <c r="E50" s="156" t="str">
        <f ca="1">IF(LAHIKONTAKTSED!$AJ50,
    IF(
        LAHIKONTAKTSED!E50 &lt;&gt; "",
        IF(
            OR(
            AND(
                ISNUMBER(LAHIKONTAKTSED!E50),
                LAHIKONTAKTSED!E50 &gt; 30000000000,
                LAHIKONTAKTSED!E50 &lt; 63000000000,
                IFERROR(IF(
                    ISERROR(TEXT((CODE(MID("FEDCA@",LEFT(LAHIKONTAKTSED!E50,1),1))-50)*1000000+LEFT(LAHIKONTAKTSED!E50,7),"0000\.00\.00")+0),
                    FALSE,
                    IF(
                        IF(
                            MOD(SUMPRODUCT((MID(LAHIKONTAKTSED!E50,COLUMN($A$1:$J$1),1)+0),(MID("1234567891",COLUMN($A$1:$J$1),1)+0)),11)=10,
                            MOD(MOD(SUMPRODUCT((MID(LAHIKONTAKTSED!E50,COLUMN($A$1:$J$1),1)+0),(MID("3456789123",COLUMN($A$1:$J$1),1)+0)),11),10),
                            MOD(SUMPRODUCT((MID(LAHIKONTAKTSED!E50,COLUMN($A$1:$J$1),1)+0),(MID("1234567891",COLUMN($A$1:$J$1),1)+0)),11)
                        ) = MID(LAHIKONTAKTSED!E50,11,1)+0,
                        TRUE,
                        FALSE
                    )
                ), FALSE)
            ),
            AND(
                ISNUMBER(LAHIKONTAKTSED!E50),
                NOT(
                    ISERROR(
                        DATE(
                            YEAR(LAHIKONTAKTSED!E50),
                            MONTH(LAHIKONTAKTSED!E50),
                            DAY(LAHIKONTAKTSED!E50)
                        )
                    )
                ),
                IFERROR(LAHIKONTAKTSED!E50 &gt;= DATE(1910, 1, 1), FALSE),
                IFERROR(LAHIKONTAKTSED!E50 &lt;= TODAY(), FALSE)
            )
        ), 1, -2),
    -1),
    ""
)</f>
        <v/>
      </c>
      <c r="F50" s="137" t="str">
        <f>IF(LAHIKONTAKTSED!$AJ50,
    IF(
        OR(
            LAHIKONTAKTSED!$I50 = "Lapsevanem",
            LAHIKONTAKTSED!$I50 = "Eestkostja"
        ),
        0,
        IF(
            OR(
                AND(_xlfn.NUMBERVALUE(LAHIKONTAKTSED!F50) &gt;  5000000, _xlfn.NUMBERVALUE(LAHIKONTAKTSED!F50) &lt;  5999999),
                AND(_xlfn.NUMBERVALUE(LAHIKONTAKTSED!F50) &gt; 50000000, _xlfn.NUMBERVALUE(LAHIKONTAKTSED!F50) &lt; 59999999)
            ),
            1,
            -2
        )
    ),
    ""
)</f>
        <v/>
      </c>
      <c r="G50" s="137" t="str">
        <f>IF(LAHIKONTAKTSED!$AJ50,
    IF(
        OR(
            LAHIKONTAKTSED!$I50 = "Lapsevanem",
            LAHIKONTAKTSED!$I50 = "Eestkostja"
        ),
        0,
        IF(
            LAHIKONTAKTSED!G50 &lt;&gt; "",
            1,
            2
        )
    ),
    ""
)</f>
        <v/>
      </c>
      <c r="H50" s="137" t="str">
        <f>IF(LAHIKONTAKTSED!$AJ50, IF(LAHIKONTAKTSED!H50 &lt;&gt; "", 1, 2), "")</f>
        <v/>
      </c>
      <c r="I50" s="157" t="str">
        <f>IF(LAHIKONTAKTSED!$AJ50,
    IF(OR(
        EXACT(LAHIKONTAKTSED!I50, "Lähikontaktne"),
        EXACT(LAHIKONTAKTSED!I50, "Lapsevanem"),
        EXACT(LAHIKONTAKTSED!I50, "Eestkostja")
    ), 1, -2),
    ""
)</f>
        <v/>
      </c>
      <c r="J50" s="137" t="str">
        <f>IF(
    AND(LAHIKONTAKTSED!$AJ50,  LAHIKONTAKTSED!$I50 &lt;&gt; ""),
    IF(
        OR(
            EXACT(LAHIKONTAKTSED!$I50, "Lapsevanem"),
            EXACT(LAHIKONTAKTSED!$I50, "Eestkostja")
        ),
        IF(
            LAHIKONTAKTSED!J50 &lt;&gt; "",
            1,
            -2
        ),
        0
    ),
    ""
)</f>
        <v/>
      </c>
      <c r="K50" s="137" t="str">
        <f>IF(
    AND(LAHIKONTAKTSED!$AJ50,  LAHIKONTAKTSED!$I50 &lt;&gt; ""),
    IF(
        OR(
            EXACT(LAHIKONTAKTSED!$I50, "Lapsevanem"),
            EXACT(LAHIKONTAKTSED!$I50, "Eestkostja")
        ),
        IF(
            LAHIKONTAKTSED!K50 &lt;&gt; "",
            1,
            -2
        ),
        0
    ),
    ""
)</f>
        <v/>
      </c>
      <c r="L50" s="137" t="str">
        <f ca="1">IF(
    AND(LAHIKONTAKTSED!$AJ50,  LAHIKONTAKTSED!$I50 &lt;&gt; ""),
    IF(
        OR(
            EXACT(LAHIKONTAKTSED!$I50, "Lapsevanem"),
            EXACT(LAHIKONTAKTSED!$I50, "Eestkostja")
        ),
        IF(
            LAHIKONTAKTSED!L50 &lt;&gt; "",
            IF(
                OR(
                    AND(
                        ISNUMBER(LAHIKONTAKTSED!L50),
                        LAHIKONTAKTSED!L50 &gt; 30000000000,
                        LAHIKONTAKTSED!L50 &lt; 63000000000,
                        IF(
                            ISERROR(TEXT((CODE(MID("FEDCA@",LEFT(LAHIKONTAKTSED!L50,1),1))-50)*1000000+LEFT(LAHIKONTAKTSED!L50,7),"0000\.00\.00")+0),
                            FALSE,
                            IF(
                                IF(
                                    MOD(SUMPRODUCT((MID(LAHIKONTAKTSED!L50,COLUMN($A$1:$J$1),1)+0),(MID("1234567891",COLUMN($A$1:$J$1),1)+0)),11)=10,
                                    MOD(MOD(SUMPRODUCT((MID(LAHIKONTAKTSED!L50,COLUMN($A$1:$J$1),1)+0),(MID("3456789123",COLUMN($A$1:$J$1),1)+0)),11),10),
                                    MOD(SUMPRODUCT((MID(LAHIKONTAKTSED!L50,COLUMN($A$1:$J$1),1)+0),(MID("1234567891",COLUMN($A$1:$J$1),1)+0)),11)
                                ) = MID(LAHIKONTAKTSED!L50,11,1)+0,
                                TRUE,
                                FALSE
                            )
                        )
                    ),
                    AND(
                        ISNUMBER(LAHIKONTAKTSED!L50),
                        NOT(
                            ISERROR(
                                DATE(
                                    YEAR(LAHIKONTAKTSED!L50),
                                    MONTH(LAHIKONTAKTSED!L50),
                                    DAY(LAHIKONTAKTSED!L50)
                                )
                            )
                        ),
                        IFERROR(LAHIKONTAKTSED!L50 &gt;= DATE(1910, 1, 1), FALSE),
                        IFERROR(LAHIKONTAKTSED!L50 &lt;= TODAY(), FALSE)
                    )
                ),
                1,
                -2),
            -1
        ),
        0
    ),
    ""
)</f>
        <v/>
      </c>
      <c r="M50" s="137" t="str">
        <f>IF(
    AND(LAHIKONTAKTSED!$AJ50,  LAHIKONTAKTSED!$I50 &lt;&gt; ""),
    IF(
        OR(
            EXACT(LAHIKONTAKTSED!$I50, "Lapsevanem"),
            EXACT(LAHIKONTAKTSED!$I50, "Eestkostja")
        ),
        IF(
            OR(
                AND(_xlfn.NUMBERVALUE(LAHIKONTAKTSED!M50) &gt;  5000000, _xlfn.NUMBERVALUE(LAHIKONTAKTSED!M50) &lt;  5999999),
                AND(_xlfn.NUMBERVALUE(LAHIKONTAKTSED!M50) &gt; 50000000, _xlfn.NUMBERVALUE(LAHIKONTAKTSED!M50) &lt; 59999999)
            ),
            1,
            -2
        ),
        0
    ),
    ""
)</f>
        <v/>
      </c>
      <c r="N50" s="137" t="str">
        <f>IF(
    AND(LAHIKONTAKTSED!$AJ50,  LAHIKONTAKTSED!$I50 &lt;&gt; ""),
    IF(
        OR(
            EXACT(LAHIKONTAKTSED!$I50, "Lapsevanem"),
            EXACT(LAHIKONTAKTSED!$I50, "Eestkostja")
        ),
        IF(
            LAHIKONTAKTSED!N50 &lt;&gt; "",
            1,
            2
        ),
        0
    ),
    ""
)</f>
        <v/>
      </c>
      <c r="O50" s="136" t="str">
        <f>IF(
    LAHIKONTAKTSED!$AJ50,
    IF(LAHIKONTAKTSED!O50 &lt;&gt; "", 1, -1),
    ""
)</f>
        <v/>
      </c>
      <c r="P50" s="136" t="str">
        <f>IF(
    LAHIKONTAKTSED!$AJ50,
    IF(LAHIKONTAKTSED!P50 &lt;&gt; "", 1, -1),
    ""
)</f>
        <v/>
      </c>
      <c r="Q50" s="136" t="str">
        <f>IF(
    LAHIKONTAKTSED!$AJ50,
    IF(LAHIKONTAKTSED!Q50 &lt;&gt; "", 1, -1),
    ""
)</f>
        <v/>
      </c>
      <c r="R50" s="136" t="str">
        <f>IF(
    LAHIKONTAKTSED!$AJ50,
    IF(LAHIKONTAKTSED!R50 &lt;&gt; "", 1, 2),
    ""
)</f>
        <v/>
      </c>
      <c r="S50" s="158" t="str">
        <f ca="1">IF(LAHIKONTAKTSED!$AJ50,
    IF(AND(
        ISNUMBER(LAHIKONTAKTSED!S50),
        NOT(
            ISERROR(
                DATE(
                    YEAR(LAHIKONTAKTSED!S50),
                    MONTH(LAHIKONTAKTSED!S50),
                    DAY(LAHIKONTAKTSED!S50)
                )
            )
        ),
        IFERROR(LAHIKONTAKTSED!S50 &gt;= TODAY()-13, FALSE),
        IFERROR(LAHIKONTAKTSED!S50 &lt;= TODAY(), FALSE)
    ), 1, -2),
    ""
)</f>
        <v/>
      </c>
      <c r="T50" s="158" t="str">
        <f ca="1">IF(LAHIKONTAKTSED!$AJ50,
    IF(AND(
        ISNUMBER(LAHIKONTAKTSED!T50),
        NOT(
            ISERROR(
                DATE(
                    YEAR(LAHIKONTAKTSED!T50),
                    MONTH(LAHIKONTAKTSED!T50),
                    DAY(LAHIKONTAKTSED!T50)
                )
            )
        ),
        IFERROR(LAHIKONTAKTSED!T50 &gt;= TODAY()-13, FALSE),
        IFERROR(LAHIKONTAKTSED!T50 &lt;= TODAY()+1, FALSE)
    ), 1, -2),
    ""
)</f>
        <v/>
      </c>
      <c r="U50" s="159" t="str">
        <f ca="1">IF(LAHIKONTAKTSED!$AJ50,
    IF(AND(
        ISNUMBER(LAHIKONTAKTSED!U50),
        NOT(
            ISERROR(
                DATE(
                    YEAR(LAHIKONTAKTSED!U50),
                    MONTH(LAHIKONTAKTSED!U50),
                    DAY(LAHIKONTAKTSED!U50)
                )
            )
        ),
        IFERROR(LAHIKONTAKTSED!U50 &gt;= TODAY(), FALSE),
        IFERROR(LAHIKONTAKTSED!U50 &lt;= TODAY() + 11, FALSE)
    ), 1, -2),
    ""
)</f>
        <v/>
      </c>
      <c r="V50" s="136" t="str">
        <f>IF(
    LAHIKONTAKTSED!$AJ50,
    IF(LAHIKONTAKTSED!V50 &lt;&gt; "", 1, -1),
    ""
)</f>
        <v/>
      </c>
      <c r="W50" s="136" t="str">
        <f>IF(
    LAHIKONTAKTSED!$AJ50,
    IF(LAHIKONTAKTSED!W50 &lt;&gt; "", 1, -1),
    ""
)</f>
        <v/>
      </c>
      <c r="X50" s="159" t="str">
        <f ca="1">IF(
    AND(
        LAHIKONTAKTSED!$AJ50
    ),
    IF(
        LAHIKONTAKTSED!X50 &lt;&gt; "",
        IF(
            OR(
            AND(
                ISNUMBER(LAHIKONTAKTSED!X50),
                LAHIKONTAKTSED!X50 &gt; 30000000000,
                LAHIKONTAKTSED!X50 &lt; 63000000000,
                IFERROR(IF(
                    ISERROR(TEXT((CODE(MID("FEDCA@",LEFT(LAHIKONTAKTSED!X50,1),1))-50)*1000000+LEFT(LAHIKONTAKTSED!X50,7),"0000\.00\.00")+0),
                    FALSE,
                    IF(
                        IF(
                            MOD(SUMPRODUCT((MID(LAHIKONTAKTSED!X50,COLUMN($A$1:$J$1),1)+0),(MID("1234567891",COLUMN($A$1:$J$1),1)+0)),11)=10,
                            MOD(MOD(SUMPRODUCT((MID(LAHIKONTAKTSED!X50,COLUMN($A$1:$J$1),1)+0),(MID("3456789123",COLUMN($A$1:$J$1),1)+0)),11),10),
                            MOD(SUMPRODUCT((MID(LAHIKONTAKTSED!X50,COLUMN($A$1:$J$1),1)+0),(MID("1234567891",COLUMN($A$1:$J$1),1)+0)),11)
                        ) = MID(LAHIKONTAKTSED!X50,11,1)+0,
                        TRUE,
                        FALSE
                    )
                ), FALSE)
            ),
            AND(
                ISNUMBER(LAHIKONTAKTSED!X50),
                NOT(
                    ISERROR(
                        DATE(
                            YEAR(LAHIKONTAKTSED!X50),
                            MONTH(LAHIKONTAKTSED!X50),
                            DAY(LAHIKONTAKTSED!X50)
                        )
                    )
                ),
                IFERROR(LAHIKONTAKTSED!X50 &gt;= DATE(1910, 1, 1), FALSE),
                IFERROR(LAHIKONTAKTSED!X50 &lt;= TODAY(), FALSE)
            )
        ), 1, -2),
    -1),
    ""
)</f>
        <v/>
      </c>
    </row>
    <row r="51" spans="1:24" x14ac:dyDescent="0.35">
      <c r="A51" s="138" t="str">
        <f>LAHIKONTAKTSED!A51</f>
        <v/>
      </c>
      <c r="B51" s="154" t="str">
        <f ca="1">IF(LAHIKONTAKTSED!$AJ51,
    IF(AND(
        ISNUMBER(LAHIKONTAKTSED!B51),
        NOT(
            ISERROR(
                DATE(
                    YEAR(LAHIKONTAKTSED!B51),
                    MONTH(LAHIKONTAKTSED!B51),
                    DAY(LAHIKONTAKTSED!B51)
                )
            )
        ),
        IFERROR(LAHIKONTAKTSED!B51 &gt;= TODAY()-13, FALSE),
        IFERROR(LAHIKONTAKTSED!B51 &lt;= TODAY(), FALSE)
    ), 1, -2),
    ""
)</f>
        <v/>
      </c>
      <c r="C51" s="155" t="str">
        <f>IF(LAHIKONTAKTSED!$AJ51,
    IF(AND(
        LAHIKONTAKTSED!C51 &lt;&gt; ""
    ), 1, -2),
    ""
)</f>
        <v/>
      </c>
      <c r="D51" s="155" t="str">
        <f>IF(LAHIKONTAKTSED!$AJ51,
    IF(AND(
        LAHIKONTAKTSED!D51 &lt;&gt; ""
    ), 1, -2),
    ""
)</f>
        <v/>
      </c>
      <c r="E51" s="156" t="str">
        <f ca="1">IF(LAHIKONTAKTSED!$AJ51,
    IF(
        LAHIKONTAKTSED!E51 &lt;&gt; "",
        IF(
            OR(
            AND(
                ISNUMBER(LAHIKONTAKTSED!E51),
                LAHIKONTAKTSED!E51 &gt; 30000000000,
                LAHIKONTAKTSED!E51 &lt; 63000000000,
                IFERROR(IF(
                    ISERROR(TEXT((CODE(MID("FEDCA@",LEFT(LAHIKONTAKTSED!E51,1),1))-50)*1000000+LEFT(LAHIKONTAKTSED!E51,7),"0000\.00\.00")+0),
                    FALSE,
                    IF(
                        IF(
                            MOD(SUMPRODUCT((MID(LAHIKONTAKTSED!E51,COLUMN($A$1:$J$1),1)+0),(MID("1234567891",COLUMN($A$1:$J$1),1)+0)),11)=10,
                            MOD(MOD(SUMPRODUCT((MID(LAHIKONTAKTSED!E51,COLUMN($A$1:$J$1),1)+0),(MID("3456789123",COLUMN($A$1:$J$1),1)+0)),11),10),
                            MOD(SUMPRODUCT((MID(LAHIKONTAKTSED!E51,COLUMN($A$1:$J$1),1)+0),(MID("1234567891",COLUMN($A$1:$J$1),1)+0)),11)
                        ) = MID(LAHIKONTAKTSED!E51,11,1)+0,
                        TRUE,
                        FALSE
                    )
                ), FALSE)
            ),
            AND(
                ISNUMBER(LAHIKONTAKTSED!E51),
                NOT(
                    ISERROR(
                        DATE(
                            YEAR(LAHIKONTAKTSED!E51),
                            MONTH(LAHIKONTAKTSED!E51),
                            DAY(LAHIKONTAKTSED!E51)
                        )
                    )
                ),
                IFERROR(LAHIKONTAKTSED!E51 &gt;= DATE(1910, 1, 1), FALSE),
                IFERROR(LAHIKONTAKTSED!E51 &lt;= TODAY(), FALSE)
            )
        ), 1, -2),
    -1),
    ""
)</f>
        <v/>
      </c>
      <c r="F51" s="137" t="str">
        <f>IF(LAHIKONTAKTSED!$AJ51,
    IF(
        OR(
            LAHIKONTAKTSED!$I51 = "Lapsevanem",
            LAHIKONTAKTSED!$I51 = "Eestkostja"
        ),
        0,
        IF(
            OR(
                AND(_xlfn.NUMBERVALUE(LAHIKONTAKTSED!F51) &gt;  5000000, _xlfn.NUMBERVALUE(LAHIKONTAKTSED!F51) &lt;  5999999),
                AND(_xlfn.NUMBERVALUE(LAHIKONTAKTSED!F51) &gt; 50000000, _xlfn.NUMBERVALUE(LAHIKONTAKTSED!F51) &lt; 59999999)
            ),
            1,
            -2
        )
    ),
    ""
)</f>
        <v/>
      </c>
      <c r="G51" s="137" t="str">
        <f>IF(LAHIKONTAKTSED!$AJ51,
    IF(
        OR(
            LAHIKONTAKTSED!$I51 = "Lapsevanem",
            LAHIKONTAKTSED!$I51 = "Eestkostja"
        ),
        0,
        IF(
            LAHIKONTAKTSED!G51 &lt;&gt; "",
            1,
            2
        )
    ),
    ""
)</f>
        <v/>
      </c>
      <c r="H51" s="137" t="str">
        <f>IF(LAHIKONTAKTSED!$AJ51, IF(LAHIKONTAKTSED!H51 &lt;&gt; "", 1, 2), "")</f>
        <v/>
      </c>
      <c r="I51" s="157" t="str">
        <f>IF(LAHIKONTAKTSED!$AJ51,
    IF(OR(
        EXACT(LAHIKONTAKTSED!I51, "Lähikontaktne"),
        EXACT(LAHIKONTAKTSED!I51, "Lapsevanem"),
        EXACT(LAHIKONTAKTSED!I51, "Eestkostja")
    ), 1, -2),
    ""
)</f>
        <v/>
      </c>
      <c r="J51" s="137" t="str">
        <f>IF(
    AND(LAHIKONTAKTSED!$AJ51,  LAHIKONTAKTSED!$I51 &lt;&gt; ""),
    IF(
        OR(
            EXACT(LAHIKONTAKTSED!$I51, "Lapsevanem"),
            EXACT(LAHIKONTAKTSED!$I51, "Eestkostja")
        ),
        IF(
            LAHIKONTAKTSED!J51 &lt;&gt; "",
            1,
            -2
        ),
        0
    ),
    ""
)</f>
        <v/>
      </c>
      <c r="K51" s="137" t="str">
        <f>IF(
    AND(LAHIKONTAKTSED!$AJ51,  LAHIKONTAKTSED!$I51 &lt;&gt; ""),
    IF(
        OR(
            EXACT(LAHIKONTAKTSED!$I51, "Lapsevanem"),
            EXACT(LAHIKONTAKTSED!$I51, "Eestkostja")
        ),
        IF(
            LAHIKONTAKTSED!K51 &lt;&gt; "",
            1,
            -2
        ),
        0
    ),
    ""
)</f>
        <v/>
      </c>
      <c r="L51" s="137" t="str">
        <f ca="1">IF(
    AND(LAHIKONTAKTSED!$AJ51,  LAHIKONTAKTSED!$I51 &lt;&gt; ""),
    IF(
        OR(
            EXACT(LAHIKONTAKTSED!$I51, "Lapsevanem"),
            EXACT(LAHIKONTAKTSED!$I51, "Eestkostja")
        ),
        IF(
            LAHIKONTAKTSED!L51 &lt;&gt; "",
            IF(
                OR(
                    AND(
                        ISNUMBER(LAHIKONTAKTSED!L51),
                        LAHIKONTAKTSED!L51 &gt; 30000000000,
                        LAHIKONTAKTSED!L51 &lt; 63000000000,
                        IF(
                            ISERROR(TEXT((CODE(MID("FEDCA@",LEFT(LAHIKONTAKTSED!L51,1),1))-50)*1000000+LEFT(LAHIKONTAKTSED!L51,7),"0000\.00\.00")+0),
                            FALSE,
                            IF(
                                IF(
                                    MOD(SUMPRODUCT((MID(LAHIKONTAKTSED!L51,COLUMN($A$1:$J$1),1)+0),(MID("1234567891",COLUMN($A$1:$J$1),1)+0)),11)=10,
                                    MOD(MOD(SUMPRODUCT((MID(LAHIKONTAKTSED!L51,COLUMN($A$1:$J$1),1)+0),(MID("3456789123",COLUMN($A$1:$J$1),1)+0)),11),10),
                                    MOD(SUMPRODUCT((MID(LAHIKONTAKTSED!L51,COLUMN($A$1:$J$1),1)+0),(MID("1234567891",COLUMN($A$1:$J$1),1)+0)),11)
                                ) = MID(LAHIKONTAKTSED!L51,11,1)+0,
                                TRUE,
                                FALSE
                            )
                        )
                    ),
                    AND(
                        ISNUMBER(LAHIKONTAKTSED!L51),
                        NOT(
                            ISERROR(
                                DATE(
                                    YEAR(LAHIKONTAKTSED!L51),
                                    MONTH(LAHIKONTAKTSED!L51),
                                    DAY(LAHIKONTAKTSED!L51)
                                )
                            )
                        ),
                        IFERROR(LAHIKONTAKTSED!L51 &gt;= DATE(1910, 1, 1), FALSE),
                        IFERROR(LAHIKONTAKTSED!L51 &lt;= TODAY(), FALSE)
                    )
                ),
                1,
                -2),
            -1
        ),
        0
    ),
    ""
)</f>
        <v/>
      </c>
      <c r="M51" s="137" t="str">
        <f>IF(
    AND(LAHIKONTAKTSED!$AJ51,  LAHIKONTAKTSED!$I51 &lt;&gt; ""),
    IF(
        OR(
            EXACT(LAHIKONTAKTSED!$I51, "Lapsevanem"),
            EXACT(LAHIKONTAKTSED!$I51, "Eestkostja")
        ),
        IF(
            OR(
                AND(_xlfn.NUMBERVALUE(LAHIKONTAKTSED!M51) &gt;  5000000, _xlfn.NUMBERVALUE(LAHIKONTAKTSED!M51) &lt;  5999999),
                AND(_xlfn.NUMBERVALUE(LAHIKONTAKTSED!M51) &gt; 50000000, _xlfn.NUMBERVALUE(LAHIKONTAKTSED!M51) &lt; 59999999)
            ),
            1,
            -2
        ),
        0
    ),
    ""
)</f>
        <v/>
      </c>
      <c r="N51" s="137" t="str">
        <f>IF(
    AND(LAHIKONTAKTSED!$AJ51,  LAHIKONTAKTSED!$I51 &lt;&gt; ""),
    IF(
        OR(
            EXACT(LAHIKONTAKTSED!$I51, "Lapsevanem"),
            EXACT(LAHIKONTAKTSED!$I51, "Eestkostja")
        ),
        IF(
            LAHIKONTAKTSED!N51 &lt;&gt; "",
            1,
            2
        ),
        0
    ),
    ""
)</f>
        <v/>
      </c>
      <c r="O51" s="136" t="str">
        <f>IF(
    LAHIKONTAKTSED!$AJ51,
    IF(LAHIKONTAKTSED!O51 &lt;&gt; "", 1, -1),
    ""
)</f>
        <v/>
      </c>
      <c r="P51" s="136" t="str">
        <f>IF(
    LAHIKONTAKTSED!$AJ51,
    IF(LAHIKONTAKTSED!P51 &lt;&gt; "", 1, -1),
    ""
)</f>
        <v/>
      </c>
      <c r="Q51" s="136" t="str">
        <f>IF(
    LAHIKONTAKTSED!$AJ51,
    IF(LAHIKONTAKTSED!Q51 &lt;&gt; "", 1, -1),
    ""
)</f>
        <v/>
      </c>
      <c r="R51" s="136" t="str">
        <f>IF(
    LAHIKONTAKTSED!$AJ51,
    IF(LAHIKONTAKTSED!R51 &lt;&gt; "", 1, 2),
    ""
)</f>
        <v/>
      </c>
      <c r="S51" s="158" t="str">
        <f ca="1">IF(LAHIKONTAKTSED!$AJ51,
    IF(AND(
        ISNUMBER(LAHIKONTAKTSED!S51),
        NOT(
            ISERROR(
                DATE(
                    YEAR(LAHIKONTAKTSED!S51),
                    MONTH(LAHIKONTAKTSED!S51),
                    DAY(LAHIKONTAKTSED!S51)
                )
            )
        ),
        IFERROR(LAHIKONTAKTSED!S51 &gt;= TODAY()-13, FALSE),
        IFERROR(LAHIKONTAKTSED!S51 &lt;= TODAY(), FALSE)
    ), 1, -2),
    ""
)</f>
        <v/>
      </c>
      <c r="T51" s="158" t="str">
        <f ca="1">IF(LAHIKONTAKTSED!$AJ51,
    IF(AND(
        ISNUMBER(LAHIKONTAKTSED!T51),
        NOT(
            ISERROR(
                DATE(
                    YEAR(LAHIKONTAKTSED!T51),
                    MONTH(LAHIKONTAKTSED!T51),
                    DAY(LAHIKONTAKTSED!T51)
                )
            )
        ),
        IFERROR(LAHIKONTAKTSED!T51 &gt;= TODAY()-13, FALSE),
        IFERROR(LAHIKONTAKTSED!T51 &lt;= TODAY()+1, FALSE)
    ), 1, -2),
    ""
)</f>
        <v/>
      </c>
      <c r="U51" s="159" t="str">
        <f ca="1">IF(LAHIKONTAKTSED!$AJ51,
    IF(AND(
        ISNUMBER(LAHIKONTAKTSED!U51),
        NOT(
            ISERROR(
                DATE(
                    YEAR(LAHIKONTAKTSED!U51),
                    MONTH(LAHIKONTAKTSED!U51),
                    DAY(LAHIKONTAKTSED!U51)
                )
            )
        ),
        IFERROR(LAHIKONTAKTSED!U51 &gt;= TODAY(), FALSE),
        IFERROR(LAHIKONTAKTSED!U51 &lt;= TODAY() + 11, FALSE)
    ), 1, -2),
    ""
)</f>
        <v/>
      </c>
      <c r="V51" s="136" t="str">
        <f>IF(
    LAHIKONTAKTSED!$AJ51,
    IF(LAHIKONTAKTSED!V51 &lt;&gt; "", 1, -1),
    ""
)</f>
        <v/>
      </c>
      <c r="W51" s="136" t="str">
        <f>IF(
    LAHIKONTAKTSED!$AJ51,
    IF(LAHIKONTAKTSED!W51 &lt;&gt; "", 1, -1),
    ""
)</f>
        <v/>
      </c>
      <c r="X51" s="159" t="str">
        <f ca="1">IF(
    AND(
        LAHIKONTAKTSED!$AJ51
    ),
    IF(
        LAHIKONTAKTSED!X51 &lt;&gt; "",
        IF(
            OR(
            AND(
                ISNUMBER(LAHIKONTAKTSED!X51),
                LAHIKONTAKTSED!X51 &gt; 30000000000,
                LAHIKONTAKTSED!X51 &lt; 63000000000,
                IFERROR(IF(
                    ISERROR(TEXT((CODE(MID("FEDCA@",LEFT(LAHIKONTAKTSED!X51,1),1))-50)*1000000+LEFT(LAHIKONTAKTSED!X51,7),"0000\.00\.00")+0),
                    FALSE,
                    IF(
                        IF(
                            MOD(SUMPRODUCT((MID(LAHIKONTAKTSED!X51,COLUMN($A$1:$J$1),1)+0),(MID("1234567891",COLUMN($A$1:$J$1),1)+0)),11)=10,
                            MOD(MOD(SUMPRODUCT((MID(LAHIKONTAKTSED!X51,COLUMN($A$1:$J$1),1)+0),(MID("3456789123",COLUMN($A$1:$J$1),1)+0)),11),10),
                            MOD(SUMPRODUCT((MID(LAHIKONTAKTSED!X51,COLUMN($A$1:$J$1),1)+0),(MID("1234567891",COLUMN($A$1:$J$1),1)+0)),11)
                        ) = MID(LAHIKONTAKTSED!X51,11,1)+0,
                        TRUE,
                        FALSE
                    )
                ), FALSE)
            ),
            AND(
                ISNUMBER(LAHIKONTAKTSED!X51),
                NOT(
                    ISERROR(
                        DATE(
                            YEAR(LAHIKONTAKTSED!X51),
                            MONTH(LAHIKONTAKTSED!X51),
                            DAY(LAHIKONTAKTSED!X51)
                        )
                    )
                ),
                IFERROR(LAHIKONTAKTSED!X51 &gt;= DATE(1910, 1, 1), FALSE),
                IFERROR(LAHIKONTAKTSED!X51 &lt;= TODAY(), FALSE)
            )
        ), 1, -2),
    -1),
    ""
)</f>
        <v/>
      </c>
    </row>
    <row r="52" spans="1:24" x14ac:dyDescent="0.35">
      <c r="A52" s="138" t="str">
        <f>LAHIKONTAKTSED!A52</f>
        <v/>
      </c>
      <c r="B52" s="154" t="str">
        <f ca="1">IF(LAHIKONTAKTSED!$AJ52,
    IF(AND(
        ISNUMBER(LAHIKONTAKTSED!B52),
        NOT(
            ISERROR(
                DATE(
                    YEAR(LAHIKONTAKTSED!B52),
                    MONTH(LAHIKONTAKTSED!B52),
                    DAY(LAHIKONTAKTSED!B52)
                )
            )
        ),
        IFERROR(LAHIKONTAKTSED!B52 &gt;= TODAY()-13, FALSE),
        IFERROR(LAHIKONTAKTSED!B52 &lt;= TODAY(), FALSE)
    ), 1, -2),
    ""
)</f>
        <v/>
      </c>
      <c r="C52" s="155" t="str">
        <f>IF(LAHIKONTAKTSED!$AJ52,
    IF(AND(
        LAHIKONTAKTSED!C52 &lt;&gt; ""
    ), 1, -2),
    ""
)</f>
        <v/>
      </c>
      <c r="D52" s="155" t="str">
        <f>IF(LAHIKONTAKTSED!$AJ52,
    IF(AND(
        LAHIKONTAKTSED!D52 &lt;&gt; ""
    ), 1, -2),
    ""
)</f>
        <v/>
      </c>
      <c r="E52" s="156" t="str">
        <f ca="1">IF(LAHIKONTAKTSED!$AJ52,
    IF(
        LAHIKONTAKTSED!E52 &lt;&gt; "",
        IF(
            OR(
            AND(
                ISNUMBER(LAHIKONTAKTSED!E52),
                LAHIKONTAKTSED!E52 &gt; 30000000000,
                LAHIKONTAKTSED!E52 &lt; 63000000000,
                IFERROR(IF(
                    ISERROR(TEXT((CODE(MID("FEDCA@",LEFT(LAHIKONTAKTSED!E52,1),1))-50)*1000000+LEFT(LAHIKONTAKTSED!E52,7),"0000\.00\.00")+0),
                    FALSE,
                    IF(
                        IF(
                            MOD(SUMPRODUCT((MID(LAHIKONTAKTSED!E52,COLUMN($A$1:$J$1),1)+0),(MID("1234567891",COLUMN($A$1:$J$1),1)+0)),11)=10,
                            MOD(MOD(SUMPRODUCT((MID(LAHIKONTAKTSED!E52,COLUMN($A$1:$J$1),1)+0),(MID("3456789123",COLUMN($A$1:$J$1),1)+0)),11),10),
                            MOD(SUMPRODUCT((MID(LAHIKONTAKTSED!E52,COLUMN($A$1:$J$1),1)+0),(MID("1234567891",COLUMN($A$1:$J$1),1)+0)),11)
                        ) = MID(LAHIKONTAKTSED!E52,11,1)+0,
                        TRUE,
                        FALSE
                    )
                ), FALSE)
            ),
            AND(
                ISNUMBER(LAHIKONTAKTSED!E52),
                NOT(
                    ISERROR(
                        DATE(
                            YEAR(LAHIKONTAKTSED!E52),
                            MONTH(LAHIKONTAKTSED!E52),
                            DAY(LAHIKONTAKTSED!E52)
                        )
                    )
                ),
                IFERROR(LAHIKONTAKTSED!E52 &gt;= DATE(1910, 1, 1), FALSE),
                IFERROR(LAHIKONTAKTSED!E52 &lt;= TODAY(), FALSE)
            )
        ), 1, -2),
    -1),
    ""
)</f>
        <v/>
      </c>
      <c r="F52" s="137" t="str">
        <f>IF(LAHIKONTAKTSED!$AJ52,
    IF(
        OR(
            LAHIKONTAKTSED!$I52 = "Lapsevanem",
            LAHIKONTAKTSED!$I52 = "Eestkostja"
        ),
        0,
        IF(
            OR(
                AND(_xlfn.NUMBERVALUE(LAHIKONTAKTSED!F52) &gt;  5000000, _xlfn.NUMBERVALUE(LAHIKONTAKTSED!F52) &lt;  5999999),
                AND(_xlfn.NUMBERVALUE(LAHIKONTAKTSED!F52) &gt; 50000000, _xlfn.NUMBERVALUE(LAHIKONTAKTSED!F52) &lt; 59999999)
            ),
            1,
            -2
        )
    ),
    ""
)</f>
        <v/>
      </c>
      <c r="G52" s="137" t="str">
        <f>IF(LAHIKONTAKTSED!$AJ52,
    IF(
        OR(
            LAHIKONTAKTSED!$I52 = "Lapsevanem",
            LAHIKONTAKTSED!$I52 = "Eestkostja"
        ),
        0,
        IF(
            LAHIKONTAKTSED!G52 &lt;&gt; "",
            1,
            2
        )
    ),
    ""
)</f>
        <v/>
      </c>
      <c r="H52" s="137" t="str">
        <f>IF(LAHIKONTAKTSED!$AJ52, IF(LAHIKONTAKTSED!H52 &lt;&gt; "", 1, 2), "")</f>
        <v/>
      </c>
      <c r="I52" s="157" t="str">
        <f>IF(LAHIKONTAKTSED!$AJ52,
    IF(OR(
        EXACT(LAHIKONTAKTSED!I52, "Lähikontaktne"),
        EXACT(LAHIKONTAKTSED!I52, "Lapsevanem"),
        EXACT(LAHIKONTAKTSED!I52, "Eestkostja")
    ), 1, -2),
    ""
)</f>
        <v/>
      </c>
      <c r="J52" s="137" t="str">
        <f>IF(
    AND(LAHIKONTAKTSED!$AJ52,  LAHIKONTAKTSED!$I52 &lt;&gt; ""),
    IF(
        OR(
            EXACT(LAHIKONTAKTSED!$I52, "Lapsevanem"),
            EXACT(LAHIKONTAKTSED!$I52, "Eestkostja")
        ),
        IF(
            LAHIKONTAKTSED!J52 &lt;&gt; "",
            1,
            -2
        ),
        0
    ),
    ""
)</f>
        <v/>
      </c>
      <c r="K52" s="137" t="str">
        <f>IF(
    AND(LAHIKONTAKTSED!$AJ52,  LAHIKONTAKTSED!$I52 &lt;&gt; ""),
    IF(
        OR(
            EXACT(LAHIKONTAKTSED!$I52, "Lapsevanem"),
            EXACT(LAHIKONTAKTSED!$I52, "Eestkostja")
        ),
        IF(
            LAHIKONTAKTSED!K52 &lt;&gt; "",
            1,
            -2
        ),
        0
    ),
    ""
)</f>
        <v/>
      </c>
      <c r="L52" s="137" t="str">
        <f ca="1">IF(
    AND(LAHIKONTAKTSED!$AJ52,  LAHIKONTAKTSED!$I52 &lt;&gt; ""),
    IF(
        OR(
            EXACT(LAHIKONTAKTSED!$I52, "Lapsevanem"),
            EXACT(LAHIKONTAKTSED!$I52, "Eestkostja")
        ),
        IF(
            LAHIKONTAKTSED!L52 &lt;&gt; "",
            IF(
                OR(
                    AND(
                        ISNUMBER(LAHIKONTAKTSED!L52),
                        LAHIKONTAKTSED!L52 &gt; 30000000000,
                        LAHIKONTAKTSED!L52 &lt; 63000000000,
                        IF(
                            ISERROR(TEXT((CODE(MID("FEDCA@",LEFT(LAHIKONTAKTSED!L52,1),1))-50)*1000000+LEFT(LAHIKONTAKTSED!L52,7),"0000\.00\.00")+0),
                            FALSE,
                            IF(
                                IF(
                                    MOD(SUMPRODUCT((MID(LAHIKONTAKTSED!L52,COLUMN($A$1:$J$1),1)+0),(MID("1234567891",COLUMN($A$1:$J$1),1)+0)),11)=10,
                                    MOD(MOD(SUMPRODUCT((MID(LAHIKONTAKTSED!L52,COLUMN($A$1:$J$1),1)+0),(MID("3456789123",COLUMN($A$1:$J$1),1)+0)),11),10),
                                    MOD(SUMPRODUCT((MID(LAHIKONTAKTSED!L52,COLUMN($A$1:$J$1),1)+0),(MID("1234567891",COLUMN($A$1:$J$1),1)+0)),11)
                                ) = MID(LAHIKONTAKTSED!L52,11,1)+0,
                                TRUE,
                                FALSE
                            )
                        )
                    ),
                    AND(
                        ISNUMBER(LAHIKONTAKTSED!L52),
                        NOT(
                            ISERROR(
                                DATE(
                                    YEAR(LAHIKONTAKTSED!L52),
                                    MONTH(LAHIKONTAKTSED!L52),
                                    DAY(LAHIKONTAKTSED!L52)
                                )
                            )
                        ),
                        IFERROR(LAHIKONTAKTSED!L52 &gt;= DATE(1910, 1, 1), FALSE),
                        IFERROR(LAHIKONTAKTSED!L52 &lt;= TODAY(), FALSE)
                    )
                ),
                1,
                -2),
            -1
        ),
        0
    ),
    ""
)</f>
        <v/>
      </c>
      <c r="M52" s="137" t="str">
        <f>IF(
    AND(LAHIKONTAKTSED!$AJ52,  LAHIKONTAKTSED!$I52 &lt;&gt; ""),
    IF(
        OR(
            EXACT(LAHIKONTAKTSED!$I52, "Lapsevanem"),
            EXACT(LAHIKONTAKTSED!$I52, "Eestkostja")
        ),
        IF(
            OR(
                AND(_xlfn.NUMBERVALUE(LAHIKONTAKTSED!M52) &gt;  5000000, _xlfn.NUMBERVALUE(LAHIKONTAKTSED!M52) &lt;  5999999),
                AND(_xlfn.NUMBERVALUE(LAHIKONTAKTSED!M52) &gt; 50000000, _xlfn.NUMBERVALUE(LAHIKONTAKTSED!M52) &lt; 59999999)
            ),
            1,
            -2
        ),
        0
    ),
    ""
)</f>
        <v/>
      </c>
      <c r="N52" s="137" t="str">
        <f>IF(
    AND(LAHIKONTAKTSED!$AJ52,  LAHIKONTAKTSED!$I52 &lt;&gt; ""),
    IF(
        OR(
            EXACT(LAHIKONTAKTSED!$I52, "Lapsevanem"),
            EXACT(LAHIKONTAKTSED!$I52, "Eestkostja")
        ),
        IF(
            LAHIKONTAKTSED!N52 &lt;&gt; "",
            1,
            2
        ),
        0
    ),
    ""
)</f>
        <v/>
      </c>
      <c r="O52" s="136" t="str">
        <f>IF(
    LAHIKONTAKTSED!$AJ52,
    IF(LAHIKONTAKTSED!O52 &lt;&gt; "", 1, -1),
    ""
)</f>
        <v/>
      </c>
      <c r="P52" s="136" t="str">
        <f>IF(
    LAHIKONTAKTSED!$AJ52,
    IF(LAHIKONTAKTSED!P52 &lt;&gt; "", 1, -1),
    ""
)</f>
        <v/>
      </c>
      <c r="Q52" s="136" t="str">
        <f>IF(
    LAHIKONTAKTSED!$AJ52,
    IF(LAHIKONTAKTSED!Q52 &lt;&gt; "", 1, -1),
    ""
)</f>
        <v/>
      </c>
      <c r="R52" s="136" t="str">
        <f>IF(
    LAHIKONTAKTSED!$AJ52,
    IF(LAHIKONTAKTSED!R52 &lt;&gt; "", 1, 2),
    ""
)</f>
        <v/>
      </c>
      <c r="S52" s="158" t="str">
        <f ca="1">IF(LAHIKONTAKTSED!$AJ52,
    IF(AND(
        ISNUMBER(LAHIKONTAKTSED!S52),
        NOT(
            ISERROR(
                DATE(
                    YEAR(LAHIKONTAKTSED!S52),
                    MONTH(LAHIKONTAKTSED!S52),
                    DAY(LAHIKONTAKTSED!S52)
                )
            )
        ),
        IFERROR(LAHIKONTAKTSED!S52 &gt;= TODAY()-13, FALSE),
        IFERROR(LAHIKONTAKTSED!S52 &lt;= TODAY(), FALSE)
    ), 1, -2),
    ""
)</f>
        <v/>
      </c>
      <c r="T52" s="158" t="str">
        <f ca="1">IF(LAHIKONTAKTSED!$AJ52,
    IF(AND(
        ISNUMBER(LAHIKONTAKTSED!T52),
        NOT(
            ISERROR(
                DATE(
                    YEAR(LAHIKONTAKTSED!T52),
                    MONTH(LAHIKONTAKTSED!T52),
                    DAY(LAHIKONTAKTSED!T52)
                )
            )
        ),
        IFERROR(LAHIKONTAKTSED!T52 &gt;= TODAY()-13, FALSE),
        IFERROR(LAHIKONTAKTSED!T52 &lt;= TODAY()+1, FALSE)
    ), 1, -2),
    ""
)</f>
        <v/>
      </c>
      <c r="U52" s="159" t="str">
        <f ca="1">IF(LAHIKONTAKTSED!$AJ52,
    IF(AND(
        ISNUMBER(LAHIKONTAKTSED!U52),
        NOT(
            ISERROR(
                DATE(
                    YEAR(LAHIKONTAKTSED!U52),
                    MONTH(LAHIKONTAKTSED!U52),
                    DAY(LAHIKONTAKTSED!U52)
                )
            )
        ),
        IFERROR(LAHIKONTAKTSED!U52 &gt;= TODAY(), FALSE),
        IFERROR(LAHIKONTAKTSED!U52 &lt;= TODAY() + 11, FALSE)
    ), 1, -2),
    ""
)</f>
        <v/>
      </c>
      <c r="V52" s="136" t="str">
        <f>IF(
    LAHIKONTAKTSED!$AJ52,
    IF(LAHIKONTAKTSED!V52 &lt;&gt; "", 1, -1),
    ""
)</f>
        <v/>
      </c>
      <c r="W52" s="136" t="str">
        <f>IF(
    LAHIKONTAKTSED!$AJ52,
    IF(LAHIKONTAKTSED!W52 &lt;&gt; "", 1, -1),
    ""
)</f>
        <v/>
      </c>
      <c r="X52" s="159" t="str">
        <f ca="1">IF(
    AND(
        LAHIKONTAKTSED!$AJ52
    ),
    IF(
        LAHIKONTAKTSED!X52 &lt;&gt; "",
        IF(
            OR(
            AND(
                ISNUMBER(LAHIKONTAKTSED!X52),
                LAHIKONTAKTSED!X52 &gt; 30000000000,
                LAHIKONTAKTSED!X52 &lt; 63000000000,
                IFERROR(IF(
                    ISERROR(TEXT((CODE(MID("FEDCA@",LEFT(LAHIKONTAKTSED!X52,1),1))-50)*1000000+LEFT(LAHIKONTAKTSED!X52,7),"0000\.00\.00")+0),
                    FALSE,
                    IF(
                        IF(
                            MOD(SUMPRODUCT((MID(LAHIKONTAKTSED!X52,COLUMN($A$1:$J$1),1)+0),(MID("1234567891",COLUMN($A$1:$J$1),1)+0)),11)=10,
                            MOD(MOD(SUMPRODUCT((MID(LAHIKONTAKTSED!X52,COLUMN($A$1:$J$1),1)+0),(MID("3456789123",COLUMN($A$1:$J$1),1)+0)),11),10),
                            MOD(SUMPRODUCT((MID(LAHIKONTAKTSED!X52,COLUMN($A$1:$J$1),1)+0),(MID("1234567891",COLUMN($A$1:$J$1),1)+0)),11)
                        ) = MID(LAHIKONTAKTSED!X52,11,1)+0,
                        TRUE,
                        FALSE
                    )
                ), FALSE)
            ),
            AND(
                ISNUMBER(LAHIKONTAKTSED!X52),
                NOT(
                    ISERROR(
                        DATE(
                            YEAR(LAHIKONTAKTSED!X52),
                            MONTH(LAHIKONTAKTSED!X52),
                            DAY(LAHIKONTAKTSED!X52)
                        )
                    )
                ),
                IFERROR(LAHIKONTAKTSED!X52 &gt;= DATE(1910, 1, 1), FALSE),
                IFERROR(LAHIKONTAKTSED!X52 &lt;= TODAY(), FALSE)
            )
        ), 1, -2),
    -1),
    ""
)</f>
        <v/>
      </c>
    </row>
    <row r="53" spans="1:24" x14ac:dyDescent="0.35">
      <c r="A53" s="138" t="str">
        <f>LAHIKONTAKTSED!A53</f>
        <v/>
      </c>
      <c r="B53" s="154" t="str">
        <f ca="1">IF(LAHIKONTAKTSED!$AJ53,
    IF(AND(
        ISNUMBER(LAHIKONTAKTSED!B53),
        NOT(
            ISERROR(
                DATE(
                    YEAR(LAHIKONTAKTSED!B53),
                    MONTH(LAHIKONTAKTSED!B53),
                    DAY(LAHIKONTAKTSED!B53)
                )
            )
        ),
        IFERROR(LAHIKONTAKTSED!B53 &gt;= TODAY()-13, FALSE),
        IFERROR(LAHIKONTAKTSED!B53 &lt;= TODAY(), FALSE)
    ), 1, -2),
    ""
)</f>
        <v/>
      </c>
      <c r="C53" s="155" t="str">
        <f>IF(LAHIKONTAKTSED!$AJ53,
    IF(AND(
        LAHIKONTAKTSED!C53 &lt;&gt; ""
    ), 1, -2),
    ""
)</f>
        <v/>
      </c>
      <c r="D53" s="155" t="str">
        <f>IF(LAHIKONTAKTSED!$AJ53,
    IF(AND(
        LAHIKONTAKTSED!D53 &lt;&gt; ""
    ), 1, -2),
    ""
)</f>
        <v/>
      </c>
      <c r="E53" s="156" t="str">
        <f ca="1">IF(LAHIKONTAKTSED!$AJ53,
    IF(
        LAHIKONTAKTSED!E53 &lt;&gt; "",
        IF(
            OR(
            AND(
                ISNUMBER(LAHIKONTAKTSED!E53),
                LAHIKONTAKTSED!E53 &gt; 30000000000,
                LAHIKONTAKTSED!E53 &lt; 63000000000,
                IFERROR(IF(
                    ISERROR(TEXT((CODE(MID("FEDCA@",LEFT(LAHIKONTAKTSED!E53,1),1))-50)*1000000+LEFT(LAHIKONTAKTSED!E53,7),"0000\.00\.00")+0),
                    FALSE,
                    IF(
                        IF(
                            MOD(SUMPRODUCT((MID(LAHIKONTAKTSED!E53,COLUMN($A$1:$J$1),1)+0),(MID("1234567891",COLUMN($A$1:$J$1),1)+0)),11)=10,
                            MOD(MOD(SUMPRODUCT((MID(LAHIKONTAKTSED!E53,COLUMN($A$1:$J$1),1)+0),(MID("3456789123",COLUMN($A$1:$J$1),1)+0)),11),10),
                            MOD(SUMPRODUCT((MID(LAHIKONTAKTSED!E53,COLUMN($A$1:$J$1),1)+0),(MID("1234567891",COLUMN($A$1:$J$1),1)+0)),11)
                        ) = MID(LAHIKONTAKTSED!E53,11,1)+0,
                        TRUE,
                        FALSE
                    )
                ), FALSE)
            ),
            AND(
                ISNUMBER(LAHIKONTAKTSED!E53),
                NOT(
                    ISERROR(
                        DATE(
                            YEAR(LAHIKONTAKTSED!E53),
                            MONTH(LAHIKONTAKTSED!E53),
                            DAY(LAHIKONTAKTSED!E53)
                        )
                    )
                ),
                IFERROR(LAHIKONTAKTSED!E53 &gt;= DATE(1910, 1, 1), FALSE),
                IFERROR(LAHIKONTAKTSED!E53 &lt;= TODAY(), FALSE)
            )
        ), 1, -2),
    -1),
    ""
)</f>
        <v/>
      </c>
      <c r="F53" s="137" t="str">
        <f>IF(LAHIKONTAKTSED!$AJ53,
    IF(
        OR(
            LAHIKONTAKTSED!$I53 = "Lapsevanem",
            LAHIKONTAKTSED!$I53 = "Eestkostja"
        ),
        0,
        IF(
            OR(
                AND(_xlfn.NUMBERVALUE(LAHIKONTAKTSED!F53) &gt;  5000000, _xlfn.NUMBERVALUE(LAHIKONTAKTSED!F53) &lt;  5999999),
                AND(_xlfn.NUMBERVALUE(LAHIKONTAKTSED!F53) &gt; 50000000, _xlfn.NUMBERVALUE(LAHIKONTAKTSED!F53) &lt; 59999999)
            ),
            1,
            -2
        )
    ),
    ""
)</f>
        <v/>
      </c>
      <c r="G53" s="137" t="str">
        <f>IF(LAHIKONTAKTSED!$AJ53,
    IF(
        OR(
            LAHIKONTAKTSED!$I53 = "Lapsevanem",
            LAHIKONTAKTSED!$I53 = "Eestkostja"
        ),
        0,
        IF(
            LAHIKONTAKTSED!G53 &lt;&gt; "",
            1,
            2
        )
    ),
    ""
)</f>
        <v/>
      </c>
      <c r="H53" s="137" t="str">
        <f>IF(LAHIKONTAKTSED!$AJ53, IF(LAHIKONTAKTSED!H53 &lt;&gt; "", 1, 2), "")</f>
        <v/>
      </c>
      <c r="I53" s="157" t="str">
        <f>IF(LAHIKONTAKTSED!$AJ53,
    IF(OR(
        EXACT(LAHIKONTAKTSED!I53, "Lähikontaktne"),
        EXACT(LAHIKONTAKTSED!I53, "Lapsevanem"),
        EXACT(LAHIKONTAKTSED!I53, "Eestkostja")
    ), 1, -2),
    ""
)</f>
        <v/>
      </c>
      <c r="J53" s="137" t="str">
        <f>IF(
    AND(LAHIKONTAKTSED!$AJ53,  LAHIKONTAKTSED!$I53 &lt;&gt; ""),
    IF(
        OR(
            EXACT(LAHIKONTAKTSED!$I53, "Lapsevanem"),
            EXACT(LAHIKONTAKTSED!$I53, "Eestkostja")
        ),
        IF(
            LAHIKONTAKTSED!J53 &lt;&gt; "",
            1,
            -2
        ),
        0
    ),
    ""
)</f>
        <v/>
      </c>
      <c r="K53" s="137" t="str">
        <f>IF(
    AND(LAHIKONTAKTSED!$AJ53,  LAHIKONTAKTSED!$I53 &lt;&gt; ""),
    IF(
        OR(
            EXACT(LAHIKONTAKTSED!$I53, "Lapsevanem"),
            EXACT(LAHIKONTAKTSED!$I53, "Eestkostja")
        ),
        IF(
            LAHIKONTAKTSED!K53 &lt;&gt; "",
            1,
            -2
        ),
        0
    ),
    ""
)</f>
        <v/>
      </c>
      <c r="L53" s="137" t="str">
        <f ca="1">IF(
    AND(LAHIKONTAKTSED!$AJ53,  LAHIKONTAKTSED!$I53 &lt;&gt; ""),
    IF(
        OR(
            EXACT(LAHIKONTAKTSED!$I53, "Lapsevanem"),
            EXACT(LAHIKONTAKTSED!$I53, "Eestkostja")
        ),
        IF(
            LAHIKONTAKTSED!L53 &lt;&gt; "",
            IF(
                OR(
                    AND(
                        ISNUMBER(LAHIKONTAKTSED!L53),
                        LAHIKONTAKTSED!L53 &gt; 30000000000,
                        LAHIKONTAKTSED!L53 &lt; 63000000000,
                        IF(
                            ISERROR(TEXT((CODE(MID("FEDCA@",LEFT(LAHIKONTAKTSED!L53,1),1))-50)*1000000+LEFT(LAHIKONTAKTSED!L53,7),"0000\.00\.00")+0),
                            FALSE,
                            IF(
                                IF(
                                    MOD(SUMPRODUCT((MID(LAHIKONTAKTSED!L53,COLUMN($A$1:$J$1),1)+0),(MID("1234567891",COLUMN($A$1:$J$1),1)+0)),11)=10,
                                    MOD(MOD(SUMPRODUCT((MID(LAHIKONTAKTSED!L53,COLUMN($A$1:$J$1),1)+0),(MID("3456789123",COLUMN($A$1:$J$1),1)+0)),11),10),
                                    MOD(SUMPRODUCT((MID(LAHIKONTAKTSED!L53,COLUMN($A$1:$J$1),1)+0),(MID("1234567891",COLUMN($A$1:$J$1),1)+0)),11)
                                ) = MID(LAHIKONTAKTSED!L53,11,1)+0,
                                TRUE,
                                FALSE
                            )
                        )
                    ),
                    AND(
                        ISNUMBER(LAHIKONTAKTSED!L53),
                        NOT(
                            ISERROR(
                                DATE(
                                    YEAR(LAHIKONTAKTSED!L53),
                                    MONTH(LAHIKONTAKTSED!L53),
                                    DAY(LAHIKONTAKTSED!L53)
                                )
                            )
                        ),
                        IFERROR(LAHIKONTAKTSED!L53 &gt;= DATE(1910, 1, 1), FALSE),
                        IFERROR(LAHIKONTAKTSED!L53 &lt;= TODAY(), FALSE)
                    )
                ),
                1,
                -2),
            -1
        ),
        0
    ),
    ""
)</f>
        <v/>
      </c>
      <c r="M53" s="137" t="str">
        <f>IF(
    AND(LAHIKONTAKTSED!$AJ53,  LAHIKONTAKTSED!$I53 &lt;&gt; ""),
    IF(
        OR(
            EXACT(LAHIKONTAKTSED!$I53, "Lapsevanem"),
            EXACT(LAHIKONTAKTSED!$I53, "Eestkostja")
        ),
        IF(
            OR(
                AND(_xlfn.NUMBERVALUE(LAHIKONTAKTSED!M53) &gt;  5000000, _xlfn.NUMBERVALUE(LAHIKONTAKTSED!M53) &lt;  5999999),
                AND(_xlfn.NUMBERVALUE(LAHIKONTAKTSED!M53) &gt; 50000000, _xlfn.NUMBERVALUE(LAHIKONTAKTSED!M53) &lt; 59999999)
            ),
            1,
            -2
        ),
        0
    ),
    ""
)</f>
        <v/>
      </c>
      <c r="N53" s="137" t="str">
        <f>IF(
    AND(LAHIKONTAKTSED!$AJ53,  LAHIKONTAKTSED!$I53 &lt;&gt; ""),
    IF(
        OR(
            EXACT(LAHIKONTAKTSED!$I53, "Lapsevanem"),
            EXACT(LAHIKONTAKTSED!$I53, "Eestkostja")
        ),
        IF(
            LAHIKONTAKTSED!N53 &lt;&gt; "",
            1,
            2
        ),
        0
    ),
    ""
)</f>
        <v/>
      </c>
      <c r="O53" s="136" t="str">
        <f>IF(
    LAHIKONTAKTSED!$AJ53,
    IF(LAHIKONTAKTSED!O53 &lt;&gt; "", 1, -1),
    ""
)</f>
        <v/>
      </c>
      <c r="P53" s="136" t="str">
        <f>IF(
    LAHIKONTAKTSED!$AJ53,
    IF(LAHIKONTAKTSED!P53 &lt;&gt; "", 1, -1),
    ""
)</f>
        <v/>
      </c>
      <c r="Q53" s="136" t="str">
        <f>IF(
    LAHIKONTAKTSED!$AJ53,
    IF(LAHIKONTAKTSED!Q53 &lt;&gt; "", 1, -1),
    ""
)</f>
        <v/>
      </c>
      <c r="R53" s="136" t="str">
        <f>IF(
    LAHIKONTAKTSED!$AJ53,
    IF(LAHIKONTAKTSED!R53 &lt;&gt; "", 1, 2),
    ""
)</f>
        <v/>
      </c>
      <c r="S53" s="158" t="str">
        <f ca="1">IF(LAHIKONTAKTSED!$AJ53,
    IF(AND(
        ISNUMBER(LAHIKONTAKTSED!S53),
        NOT(
            ISERROR(
                DATE(
                    YEAR(LAHIKONTAKTSED!S53),
                    MONTH(LAHIKONTAKTSED!S53),
                    DAY(LAHIKONTAKTSED!S53)
                )
            )
        ),
        IFERROR(LAHIKONTAKTSED!S53 &gt;= TODAY()-13, FALSE),
        IFERROR(LAHIKONTAKTSED!S53 &lt;= TODAY(), FALSE)
    ), 1, -2),
    ""
)</f>
        <v/>
      </c>
      <c r="T53" s="158" t="str">
        <f ca="1">IF(LAHIKONTAKTSED!$AJ53,
    IF(AND(
        ISNUMBER(LAHIKONTAKTSED!T53),
        NOT(
            ISERROR(
                DATE(
                    YEAR(LAHIKONTAKTSED!T53),
                    MONTH(LAHIKONTAKTSED!T53),
                    DAY(LAHIKONTAKTSED!T53)
                )
            )
        ),
        IFERROR(LAHIKONTAKTSED!T53 &gt;= TODAY()-13, FALSE),
        IFERROR(LAHIKONTAKTSED!T53 &lt;= TODAY()+1, FALSE)
    ), 1, -2),
    ""
)</f>
        <v/>
      </c>
      <c r="U53" s="159" t="str">
        <f ca="1">IF(LAHIKONTAKTSED!$AJ53,
    IF(AND(
        ISNUMBER(LAHIKONTAKTSED!U53),
        NOT(
            ISERROR(
                DATE(
                    YEAR(LAHIKONTAKTSED!U53),
                    MONTH(LAHIKONTAKTSED!U53),
                    DAY(LAHIKONTAKTSED!U53)
                )
            )
        ),
        IFERROR(LAHIKONTAKTSED!U53 &gt;= TODAY(), FALSE),
        IFERROR(LAHIKONTAKTSED!U53 &lt;= TODAY() + 11, FALSE)
    ), 1, -2),
    ""
)</f>
        <v/>
      </c>
      <c r="V53" s="136" t="str">
        <f>IF(
    LAHIKONTAKTSED!$AJ53,
    IF(LAHIKONTAKTSED!V53 &lt;&gt; "", 1, -1),
    ""
)</f>
        <v/>
      </c>
      <c r="W53" s="136" t="str">
        <f>IF(
    LAHIKONTAKTSED!$AJ53,
    IF(LAHIKONTAKTSED!W53 &lt;&gt; "", 1, -1),
    ""
)</f>
        <v/>
      </c>
      <c r="X53" s="159" t="str">
        <f ca="1">IF(
    AND(
        LAHIKONTAKTSED!$AJ53
    ),
    IF(
        LAHIKONTAKTSED!X53 &lt;&gt; "",
        IF(
            OR(
            AND(
                ISNUMBER(LAHIKONTAKTSED!X53),
                LAHIKONTAKTSED!X53 &gt; 30000000000,
                LAHIKONTAKTSED!X53 &lt; 63000000000,
                IFERROR(IF(
                    ISERROR(TEXT((CODE(MID("FEDCA@",LEFT(LAHIKONTAKTSED!X53,1),1))-50)*1000000+LEFT(LAHIKONTAKTSED!X53,7),"0000\.00\.00")+0),
                    FALSE,
                    IF(
                        IF(
                            MOD(SUMPRODUCT((MID(LAHIKONTAKTSED!X53,COLUMN($A$1:$J$1),1)+0),(MID("1234567891",COLUMN($A$1:$J$1),1)+0)),11)=10,
                            MOD(MOD(SUMPRODUCT((MID(LAHIKONTAKTSED!X53,COLUMN($A$1:$J$1),1)+0),(MID("3456789123",COLUMN($A$1:$J$1),1)+0)),11),10),
                            MOD(SUMPRODUCT((MID(LAHIKONTAKTSED!X53,COLUMN($A$1:$J$1),1)+0),(MID("1234567891",COLUMN($A$1:$J$1),1)+0)),11)
                        ) = MID(LAHIKONTAKTSED!X53,11,1)+0,
                        TRUE,
                        FALSE
                    )
                ), FALSE)
            ),
            AND(
                ISNUMBER(LAHIKONTAKTSED!X53),
                NOT(
                    ISERROR(
                        DATE(
                            YEAR(LAHIKONTAKTSED!X53),
                            MONTH(LAHIKONTAKTSED!X53),
                            DAY(LAHIKONTAKTSED!X53)
                        )
                    )
                ),
                IFERROR(LAHIKONTAKTSED!X53 &gt;= DATE(1910, 1, 1), FALSE),
                IFERROR(LAHIKONTAKTSED!X53 &lt;= TODAY(), FALSE)
            )
        ), 1, -2),
    -1),
    ""
)</f>
        <v/>
      </c>
    </row>
    <row r="54" spans="1:24" x14ac:dyDescent="0.35">
      <c r="A54" s="138" t="str">
        <f>LAHIKONTAKTSED!A54</f>
        <v/>
      </c>
      <c r="B54" s="154" t="str">
        <f ca="1">IF(LAHIKONTAKTSED!$AJ54,
    IF(AND(
        ISNUMBER(LAHIKONTAKTSED!B54),
        NOT(
            ISERROR(
                DATE(
                    YEAR(LAHIKONTAKTSED!B54),
                    MONTH(LAHIKONTAKTSED!B54),
                    DAY(LAHIKONTAKTSED!B54)
                )
            )
        ),
        IFERROR(LAHIKONTAKTSED!B54 &gt;= TODAY()-13, FALSE),
        IFERROR(LAHIKONTAKTSED!B54 &lt;= TODAY(), FALSE)
    ), 1, -2),
    ""
)</f>
        <v/>
      </c>
      <c r="C54" s="155" t="str">
        <f>IF(LAHIKONTAKTSED!$AJ54,
    IF(AND(
        LAHIKONTAKTSED!C54 &lt;&gt; ""
    ), 1, -2),
    ""
)</f>
        <v/>
      </c>
      <c r="D54" s="155" t="str">
        <f>IF(LAHIKONTAKTSED!$AJ54,
    IF(AND(
        LAHIKONTAKTSED!D54 &lt;&gt; ""
    ), 1, -2),
    ""
)</f>
        <v/>
      </c>
      <c r="E54" s="156" t="str">
        <f ca="1">IF(LAHIKONTAKTSED!$AJ54,
    IF(
        LAHIKONTAKTSED!E54 &lt;&gt; "",
        IF(
            OR(
            AND(
                ISNUMBER(LAHIKONTAKTSED!E54),
                LAHIKONTAKTSED!E54 &gt; 30000000000,
                LAHIKONTAKTSED!E54 &lt; 63000000000,
                IFERROR(IF(
                    ISERROR(TEXT((CODE(MID("FEDCA@",LEFT(LAHIKONTAKTSED!E54,1),1))-50)*1000000+LEFT(LAHIKONTAKTSED!E54,7),"0000\.00\.00")+0),
                    FALSE,
                    IF(
                        IF(
                            MOD(SUMPRODUCT((MID(LAHIKONTAKTSED!E54,COLUMN($A$1:$J$1),1)+0),(MID("1234567891",COLUMN($A$1:$J$1),1)+0)),11)=10,
                            MOD(MOD(SUMPRODUCT((MID(LAHIKONTAKTSED!E54,COLUMN($A$1:$J$1),1)+0),(MID("3456789123",COLUMN($A$1:$J$1),1)+0)),11),10),
                            MOD(SUMPRODUCT((MID(LAHIKONTAKTSED!E54,COLUMN($A$1:$J$1),1)+0),(MID("1234567891",COLUMN($A$1:$J$1),1)+0)),11)
                        ) = MID(LAHIKONTAKTSED!E54,11,1)+0,
                        TRUE,
                        FALSE
                    )
                ), FALSE)
            ),
            AND(
                ISNUMBER(LAHIKONTAKTSED!E54),
                NOT(
                    ISERROR(
                        DATE(
                            YEAR(LAHIKONTAKTSED!E54),
                            MONTH(LAHIKONTAKTSED!E54),
                            DAY(LAHIKONTAKTSED!E54)
                        )
                    )
                ),
                IFERROR(LAHIKONTAKTSED!E54 &gt;= DATE(1910, 1, 1), FALSE),
                IFERROR(LAHIKONTAKTSED!E54 &lt;= TODAY(), FALSE)
            )
        ), 1, -2),
    -1),
    ""
)</f>
        <v/>
      </c>
      <c r="F54" s="137" t="str">
        <f>IF(LAHIKONTAKTSED!$AJ54,
    IF(
        OR(
            LAHIKONTAKTSED!$I54 = "Lapsevanem",
            LAHIKONTAKTSED!$I54 = "Eestkostja"
        ),
        0,
        IF(
            OR(
                AND(_xlfn.NUMBERVALUE(LAHIKONTAKTSED!F54) &gt;  5000000, _xlfn.NUMBERVALUE(LAHIKONTAKTSED!F54) &lt;  5999999),
                AND(_xlfn.NUMBERVALUE(LAHIKONTAKTSED!F54) &gt; 50000000, _xlfn.NUMBERVALUE(LAHIKONTAKTSED!F54) &lt; 59999999)
            ),
            1,
            -2
        )
    ),
    ""
)</f>
        <v/>
      </c>
      <c r="G54" s="137" t="str">
        <f>IF(LAHIKONTAKTSED!$AJ54,
    IF(
        OR(
            LAHIKONTAKTSED!$I54 = "Lapsevanem",
            LAHIKONTAKTSED!$I54 = "Eestkostja"
        ),
        0,
        IF(
            LAHIKONTAKTSED!G54 &lt;&gt; "",
            1,
            2
        )
    ),
    ""
)</f>
        <v/>
      </c>
      <c r="H54" s="137" t="str">
        <f>IF(LAHIKONTAKTSED!$AJ54, IF(LAHIKONTAKTSED!H54 &lt;&gt; "", 1, 2), "")</f>
        <v/>
      </c>
      <c r="I54" s="157" t="str">
        <f>IF(LAHIKONTAKTSED!$AJ54,
    IF(OR(
        EXACT(LAHIKONTAKTSED!I54, "Lähikontaktne"),
        EXACT(LAHIKONTAKTSED!I54, "Lapsevanem"),
        EXACT(LAHIKONTAKTSED!I54, "Eestkostja")
    ), 1, -2),
    ""
)</f>
        <v/>
      </c>
      <c r="J54" s="137" t="str">
        <f>IF(
    AND(LAHIKONTAKTSED!$AJ54,  LAHIKONTAKTSED!$I54 &lt;&gt; ""),
    IF(
        OR(
            EXACT(LAHIKONTAKTSED!$I54, "Lapsevanem"),
            EXACT(LAHIKONTAKTSED!$I54, "Eestkostja")
        ),
        IF(
            LAHIKONTAKTSED!J54 &lt;&gt; "",
            1,
            -2
        ),
        0
    ),
    ""
)</f>
        <v/>
      </c>
      <c r="K54" s="137" t="str">
        <f>IF(
    AND(LAHIKONTAKTSED!$AJ54,  LAHIKONTAKTSED!$I54 &lt;&gt; ""),
    IF(
        OR(
            EXACT(LAHIKONTAKTSED!$I54, "Lapsevanem"),
            EXACT(LAHIKONTAKTSED!$I54, "Eestkostja")
        ),
        IF(
            LAHIKONTAKTSED!K54 &lt;&gt; "",
            1,
            -2
        ),
        0
    ),
    ""
)</f>
        <v/>
      </c>
      <c r="L54" s="137" t="str">
        <f ca="1">IF(
    AND(LAHIKONTAKTSED!$AJ54,  LAHIKONTAKTSED!$I54 &lt;&gt; ""),
    IF(
        OR(
            EXACT(LAHIKONTAKTSED!$I54, "Lapsevanem"),
            EXACT(LAHIKONTAKTSED!$I54, "Eestkostja")
        ),
        IF(
            LAHIKONTAKTSED!L54 &lt;&gt; "",
            IF(
                OR(
                    AND(
                        ISNUMBER(LAHIKONTAKTSED!L54),
                        LAHIKONTAKTSED!L54 &gt; 30000000000,
                        LAHIKONTAKTSED!L54 &lt; 63000000000,
                        IF(
                            ISERROR(TEXT((CODE(MID("FEDCA@",LEFT(LAHIKONTAKTSED!L54,1),1))-50)*1000000+LEFT(LAHIKONTAKTSED!L54,7),"0000\.00\.00")+0),
                            FALSE,
                            IF(
                                IF(
                                    MOD(SUMPRODUCT((MID(LAHIKONTAKTSED!L54,COLUMN($A$1:$J$1),1)+0),(MID("1234567891",COLUMN($A$1:$J$1),1)+0)),11)=10,
                                    MOD(MOD(SUMPRODUCT((MID(LAHIKONTAKTSED!L54,COLUMN($A$1:$J$1),1)+0),(MID("3456789123",COLUMN($A$1:$J$1),1)+0)),11),10),
                                    MOD(SUMPRODUCT((MID(LAHIKONTAKTSED!L54,COLUMN($A$1:$J$1),1)+0),(MID("1234567891",COLUMN($A$1:$J$1),1)+0)),11)
                                ) = MID(LAHIKONTAKTSED!L54,11,1)+0,
                                TRUE,
                                FALSE
                            )
                        )
                    ),
                    AND(
                        ISNUMBER(LAHIKONTAKTSED!L54),
                        NOT(
                            ISERROR(
                                DATE(
                                    YEAR(LAHIKONTAKTSED!L54),
                                    MONTH(LAHIKONTAKTSED!L54),
                                    DAY(LAHIKONTAKTSED!L54)
                                )
                            )
                        ),
                        IFERROR(LAHIKONTAKTSED!L54 &gt;= DATE(1910, 1, 1), FALSE),
                        IFERROR(LAHIKONTAKTSED!L54 &lt;= TODAY(), FALSE)
                    )
                ),
                1,
                -2),
            -1
        ),
        0
    ),
    ""
)</f>
        <v/>
      </c>
      <c r="M54" s="137" t="str">
        <f>IF(
    AND(LAHIKONTAKTSED!$AJ54,  LAHIKONTAKTSED!$I54 &lt;&gt; ""),
    IF(
        OR(
            EXACT(LAHIKONTAKTSED!$I54, "Lapsevanem"),
            EXACT(LAHIKONTAKTSED!$I54, "Eestkostja")
        ),
        IF(
            OR(
                AND(_xlfn.NUMBERVALUE(LAHIKONTAKTSED!M54) &gt;  5000000, _xlfn.NUMBERVALUE(LAHIKONTAKTSED!M54) &lt;  5999999),
                AND(_xlfn.NUMBERVALUE(LAHIKONTAKTSED!M54) &gt; 50000000, _xlfn.NUMBERVALUE(LAHIKONTAKTSED!M54) &lt; 59999999)
            ),
            1,
            -2
        ),
        0
    ),
    ""
)</f>
        <v/>
      </c>
      <c r="N54" s="137" t="str">
        <f>IF(
    AND(LAHIKONTAKTSED!$AJ54,  LAHIKONTAKTSED!$I54 &lt;&gt; ""),
    IF(
        OR(
            EXACT(LAHIKONTAKTSED!$I54, "Lapsevanem"),
            EXACT(LAHIKONTAKTSED!$I54, "Eestkostja")
        ),
        IF(
            LAHIKONTAKTSED!N54 &lt;&gt; "",
            1,
            2
        ),
        0
    ),
    ""
)</f>
        <v/>
      </c>
      <c r="O54" s="136" t="str">
        <f>IF(
    LAHIKONTAKTSED!$AJ54,
    IF(LAHIKONTAKTSED!O54 &lt;&gt; "", 1, -1),
    ""
)</f>
        <v/>
      </c>
      <c r="P54" s="136" t="str">
        <f>IF(
    LAHIKONTAKTSED!$AJ54,
    IF(LAHIKONTAKTSED!P54 &lt;&gt; "", 1, -1),
    ""
)</f>
        <v/>
      </c>
      <c r="Q54" s="136" t="str">
        <f>IF(
    LAHIKONTAKTSED!$AJ54,
    IF(LAHIKONTAKTSED!Q54 &lt;&gt; "", 1, -1),
    ""
)</f>
        <v/>
      </c>
      <c r="R54" s="136" t="str">
        <f>IF(
    LAHIKONTAKTSED!$AJ54,
    IF(LAHIKONTAKTSED!R54 &lt;&gt; "", 1, 2),
    ""
)</f>
        <v/>
      </c>
      <c r="S54" s="158" t="str">
        <f ca="1">IF(LAHIKONTAKTSED!$AJ54,
    IF(AND(
        ISNUMBER(LAHIKONTAKTSED!S54),
        NOT(
            ISERROR(
                DATE(
                    YEAR(LAHIKONTAKTSED!S54),
                    MONTH(LAHIKONTAKTSED!S54),
                    DAY(LAHIKONTAKTSED!S54)
                )
            )
        ),
        IFERROR(LAHIKONTAKTSED!S54 &gt;= TODAY()-13, FALSE),
        IFERROR(LAHIKONTAKTSED!S54 &lt;= TODAY(), FALSE)
    ), 1, -2),
    ""
)</f>
        <v/>
      </c>
      <c r="T54" s="158" t="str">
        <f ca="1">IF(LAHIKONTAKTSED!$AJ54,
    IF(AND(
        ISNUMBER(LAHIKONTAKTSED!T54),
        NOT(
            ISERROR(
                DATE(
                    YEAR(LAHIKONTAKTSED!T54),
                    MONTH(LAHIKONTAKTSED!T54),
                    DAY(LAHIKONTAKTSED!T54)
                )
            )
        ),
        IFERROR(LAHIKONTAKTSED!T54 &gt;= TODAY()-13, FALSE),
        IFERROR(LAHIKONTAKTSED!T54 &lt;= TODAY()+1, FALSE)
    ), 1, -2),
    ""
)</f>
        <v/>
      </c>
      <c r="U54" s="159" t="str">
        <f ca="1">IF(LAHIKONTAKTSED!$AJ54,
    IF(AND(
        ISNUMBER(LAHIKONTAKTSED!U54),
        NOT(
            ISERROR(
                DATE(
                    YEAR(LAHIKONTAKTSED!U54),
                    MONTH(LAHIKONTAKTSED!U54),
                    DAY(LAHIKONTAKTSED!U54)
                )
            )
        ),
        IFERROR(LAHIKONTAKTSED!U54 &gt;= TODAY(), FALSE),
        IFERROR(LAHIKONTAKTSED!U54 &lt;= TODAY() + 11, FALSE)
    ), 1, -2),
    ""
)</f>
        <v/>
      </c>
      <c r="V54" s="136" t="str">
        <f>IF(
    LAHIKONTAKTSED!$AJ54,
    IF(LAHIKONTAKTSED!V54 &lt;&gt; "", 1, -1),
    ""
)</f>
        <v/>
      </c>
      <c r="W54" s="136" t="str">
        <f>IF(
    LAHIKONTAKTSED!$AJ54,
    IF(LAHIKONTAKTSED!W54 &lt;&gt; "", 1, -1),
    ""
)</f>
        <v/>
      </c>
      <c r="X54" s="159" t="str">
        <f ca="1">IF(
    AND(
        LAHIKONTAKTSED!$AJ54
    ),
    IF(
        LAHIKONTAKTSED!X54 &lt;&gt; "",
        IF(
            OR(
            AND(
                ISNUMBER(LAHIKONTAKTSED!X54),
                LAHIKONTAKTSED!X54 &gt; 30000000000,
                LAHIKONTAKTSED!X54 &lt; 63000000000,
                IFERROR(IF(
                    ISERROR(TEXT((CODE(MID("FEDCA@",LEFT(LAHIKONTAKTSED!X54,1),1))-50)*1000000+LEFT(LAHIKONTAKTSED!X54,7),"0000\.00\.00")+0),
                    FALSE,
                    IF(
                        IF(
                            MOD(SUMPRODUCT((MID(LAHIKONTAKTSED!X54,COLUMN($A$1:$J$1),1)+0),(MID("1234567891",COLUMN($A$1:$J$1),1)+0)),11)=10,
                            MOD(MOD(SUMPRODUCT((MID(LAHIKONTAKTSED!X54,COLUMN($A$1:$J$1),1)+0),(MID("3456789123",COLUMN($A$1:$J$1),1)+0)),11),10),
                            MOD(SUMPRODUCT((MID(LAHIKONTAKTSED!X54,COLUMN($A$1:$J$1),1)+0),(MID("1234567891",COLUMN($A$1:$J$1),1)+0)),11)
                        ) = MID(LAHIKONTAKTSED!X54,11,1)+0,
                        TRUE,
                        FALSE
                    )
                ), FALSE)
            ),
            AND(
                ISNUMBER(LAHIKONTAKTSED!X54),
                NOT(
                    ISERROR(
                        DATE(
                            YEAR(LAHIKONTAKTSED!X54),
                            MONTH(LAHIKONTAKTSED!X54),
                            DAY(LAHIKONTAKTSED!X54)
                        )
                    )
                ),
                IFERROR(LAHIKONTAKTSED!X54 &gt;= DATE(1910, 1, 1), FALSE),
                IFERROR(LAHIKONTAKTSED!X54 &lt;= TODAY(), FALSE)
            )
        ), 1, -2),
    -1),
    ""
)</f>
        <v/>
      </c>
    </row>
    <row r="55" spans="1:24" x14ac:dyDescent="0.35">
      <c r="A55" s="138" t="str">
        <f>LAHIKONTAKTSED!A55</f>
        <v/>
      </c>
      <c r="B55" s="154" t="str">
        <f ca="1">IF(LAHIKONTAKTSED!$AJ55,
    IF(AND(
        ISNUMBER(LAHIKONTAKTSED!B55),
        NOT(
            ISERROR(
                DATE(
                    YEAR(LAHIKONTAKTSED!B55),
                    MONTH(LAHIKONTAKTSED!B55),
                    DAY(LAHIKONTAKTSED!B55)
                )
            )
        ),
        IFERROR(LAHIKONTAKTSED!B55 &gt;= TODAY()-13, FALSE),
        IFERROR(LAHIKONTAKTSED!B55 &lt;= TODAY(), FALSE)
    ), 1, -2),
    ""
)</f>
        <v/>
      </c>
      <c r="C55" s="155" t="str">
        <f>IF(LAHIKONTAKTSED!$AJ55,
    IF(AND(
        LAHIKONTAKTSED!C55 &lt;&gt; ""
    ), 1, -2),
    ""
)</f>
        <v/>
      </c>
      <c r="D55" s="155" t="str">
        <f>IF(LAHIKONTAKTSED!$AJ55,
    IF(AND(
        LAHIKONTAKTSED!D55 &lt;&gt; ""
    ), 1, -2),
    ""
)</f>
        <v/>
      </c>
      <c r="E55" s="156" t="str">
        <f ca="1">IF(LAHIKONTAKTSED!$AJ55,
    IF(
        LAHIKONTAKTSED!E55 &lt;&gt; "",
        IF(
            OR(
            AND(
                ISNUMBER(LAHIKONTAKTSED!E55),
                LAHIKONTAKTSED!E55 &gt; 30000000000,
                LAHIKONTAKTSED!E55 &lt; 63000000000,
                IFERROR(IF(
                    ISERROR(TEXT((CODE(MID("FEDCA@",LEFT(LAHIKONTAKTSED!E55,1),1))-50)*1000000+LEFT(LAHIKONTAKTSED!E55,7),"0000\.00\.00")+0),
                    FALSE,
                    IF(
                        IF(
                            MOD(SUMPRODUCT((MID(LAHIKONTAKTSED!E55,COLUMN($A$1:$J$1),1)+0),(MID("1234567891",COLUMN($A$1:$J$1),1)+0)),11)=10,
                            MOD(MOD(SUMPRODUCT((MID(LAHIKONTAKTSED!E55,COLUMN($A$1:$J$1),1)+0),(MID("3456789123",COLUMN($A$1:$J$1),1)+0)),11),10),
                            MOD(SUMPRODUCT((MID(LAHIKONTAKTSED!E55,COLUMN($A$1:$J$1),1)+0),(MID("1234567891",COLUMN($A$1:$J$1),1)+0)),11)
                        ) = MID(LAHIKONTAKTSED!E55,11,1)+0,
                        TRUE,
                        FALSE
                    )
                ), FALSE)
            ),
            AND(
                ISNUMBER(LAHIKONTAKTSED!E55),
                NOT(
                    ISERROR(
                        DATE(
                            YEAR(LAHIKONTAKTSED!E55),
                            MONTH(LAHIKONTAKTSED!E55),
                            DAY(LAHIKONTAKTSED!E55)
                        )
                    )
                ),
                IFERROR(LAHIKONTAKTSED!E55 &gt;= DATE(1910, 1, 1), FALSE),
                IFERROR(LAHIKONTAKTSED!E55 &lt;= TODAY(), FALSE)
            )
        ), 1, -2),
    -1),
    ""
)</f>
        <v/>
      </c>
      <c r="F55" s="137" t="str">
        <f>IF(LAHIKONTAKTSED!$AJ55,
    IF(
        OR(
            LAHIKONTAKTSED!$I55 = "Lapsevanem",
            LAHIKONTAKTSED!$I55 = "Eestkostja"
        ),
        0,
        IF(
            OR(
                AND(_xlfn.NUMBERVALUE(LAHIKONTAKTSED!F55) &gt;  5000000, _xlfn.NUMBERVALUE(LAHIKONTAKTSED!F55) &lt;  5999999),
                AND(_xlfn.NUMBERVALUE(LAHIKONTAKTSED!F55) &gt; 50000000, _xlfn.NUMBERVALUE(LAHIKONTAKTSED!F55) &lt; 59999999)
            ),
            1,
            -2
        )
    ),
    ""
)</f>
        <v/>
      </c>
      <c r="G55" s="137" t="str">
        <f>IF(LAHIKONTAKTSED!$AJ55,
    IF(
        OR(
            LAHIKONTAKTSED!$I55 = "Lapsevanem",
            LAHIKONTAKTSED!$I55 = "Eestkostja"
        ),
        0,
        IF(
            LAHIKONTAKTSED!G55 &lt;&gt; "",
            1,
            2
        )
    ),
    ""
)</f>
        <v/>
      </c>
      <c r="H55" s="137" t="str">
        <f>IF(LAHIKONTAKTSED!$AJ55, IF(LAHIKONTAKTSED!H55 &lt;&gt; "", 1, 2), "")</f>
        <v/>
      </c>
      <c r="I55" s="157" t="str">
        <f>IF(LAHIKONTAKTSED!$AJ55,
    IF(OR(
        EXACT(LAHIKONTAKTSED!I55, "Lähikontaktne"),
        EXACT(LAHIKONTAKTSED!I55, "Lapsevanem"),
        EXACT(LAHIKONTAKTSED!I55, "Eestkostja")
    ), 1, -2),
    ""
)</f>
        <v/>
      </c>
      <c r="J55" s="137" t="str">
        <f>IF(
    AND(LAHIKONTAKTSED!$AJ55,  LAHIKONTAKTSED!$I55 &lt;&gt; ""),
    IF(
        OR(
            EXACT(LAHIKONTAKTSED!$I55, "Lapsevanem"),
            EXACT(LAHIKONTAKTSED!$I55, "Eestkostja")
        ),
        IF(
            LAHIKONTAKTSED!J55 &lt;&gt; "",
            1,
            -2
        ),
        0
    ),
    ""
)</f>
        <v/>
      </c>
      <c r="K55" s="137" t="str">
        <f>IF(
    AND(LAHIKONTAKTSED!$AJ55,  LAHIKONTAKTSED!$I55 &lt;&gt; ""),
    IF(
        OR(
            EXACT(LAHIKONTAKTSED!$I55, "Lapsevanem"),
            EXACT(LAHIKONTAKTSED!$I55, "Eestkostja")
        ),
        IF(
            LAHIKONTAKTSED!K55 &lt;&gt; "",
            1,
            -2
        ),
        0
    ),
    ""
)</f>
        <v/>
      </c>
      <c r="L55" s="137" t="str">
        <f ca="1">IF(
    AND(LAHIKONTAKTSED!$AJ55,  LAHIKONTAKTSED!$I55 &lt;&gt; ""),
    IF(
        OR(
            EXACT(LAHIKONTAKTSED!$I55, "Lapsevanem"),
            EXACT(LAHIKONTAKTSED!$I55, "Eestkostja")
        ),
        IF(
            LAHIKONTAKTSED!L55 &lt;&gt; "",
            IF(
                OR(
                    AND(
                        ISNUMBER(LAHIKONTAKTSED!L55),
                        LAHIKONTAKTSED!L55 &gt; 30000000000,
                        LAHIKONTAKTSED!L55 &lt; 63000000000,
                        IF(
                            ISERROR(TEXT((CODE(MID("FEDCA@",LEFT(LAHIKONTAKTSED!L55,1),1))-50)*1000000+LEFT(LAHIKONTAKTSED!L55,7),"0000\.00\.00")+0),
                            FALSE,
                            IF(
                                IF(
                                    MOD(SUMPRODUCT((MID(LAHIKONTAKTSED!L55,COLUMN($A$1:$J$1),1)+0),(MID("1234567891",COLUMN($A$1:$J$1),1)+0)),11)=10,
                                    MOD(MOD(SUMPRODUCT((MID(LAHIKONTAKTSED!L55,COLUMN($A$1:$J$1),1)+0),(MID("3456789123",COLUMN($A$1:$J$1),1)+0)),11),10),
                                    MOD(SUMPRODUCT((MID(LAHIKONTAKTSED!L55,COLUMN($A$1:$J$1),1)+0),(MID("1234567891",COLUMN($A$1:$J$1),1)+0)),11)
                                ) = MID(LAHIKONTAKTSED!L55,11,1)+0,
                                TRUE,
                                FALSE
                            )
                        )
                    ),
                    AND(
                        ISNUMBER(LAHIKONTAKTSED!L55),
                        NOT(
                            ISERROR(
                                DATE(
                                    YEAR(LAHIKONTAKTSED!L55),
                                    MONTH(LAHIKONTAKTSED!L55),
                                    DAY(LAHIKONTAKTSED!L55)
                                )
                            )
                        ),
                        IFERROR(LAHIKONTAKTSED!L55 &gt;= DATE(1910, 1, 1), FALSE),
                        IFERROR(LAHIKONTAKTSED!L55 &lt;= TODAY(), FALSE)
                    )
                ),
                1,
                -2),
            -1
        ),
        0
    ),
    ""
)</f>
        <v/>
      </c>
      <c r="M55" s="137" t="str">
        <f>IF(
    AND(LAHIKONTAKTSED!$AJ55,  LAHIKONTAKTSED!$I55 &lt;&gt; ""),
    IF(
        OR(
            EXACT(LAHIKONTAKTSED!$I55, "Lapsevanem"),
            EXACT(LAHIKONTAKTSED!$I55, "Eestkostja")
        ),
        IF(
            OR(
                AND(_xlfn.NUMBERVALUE(LAHIKONTAKTSED!M55) &gt;  5000000, _xlfn.NUMBERVALUE(LAHIKONTAKTSED!M55) &lt;  5999999),
                AND(_xlfn.NUMBERVALUE(LAHIKONTAKTSED!M55) &gt; 50000000, _xlfn.NUMBERVALUE(LAHIKONTAKTSED!M55) &lt; 59999999)
            ),
            1,
            -2
        ),
        0
    ),
    ""
)</f>
        <v/>
      </c>
      <c r="N55" s="137" t="str">
        <f>IF(
    AND(LAHIKONTAKTSED!$AJ55,  LAHIKONTAKTSED!$I55 &lt;&gt; ""),
    IF(
        OR(
            EXACT(LAHIKONTAKTSED!$I55, "Lapsevanem"),
            EXACT(LAHIKONTAKTSED!$I55, "Eestkostja")
        ),
        IF(
            LAHIKONTAKTSED!N55 &lt;&gt; "",
            1,
            2
        ),
        0
    ),
    ""
)</f>
        <v/>
      </c>
      <c r="O55" s="136" t="str">
        <f>IF(
    LAHIKONTAKTSED!$AJ55,
    IF(LAHIKONTAKTSED!O55 &lt;&gt; "", 1, -1),
    ""
)</f>
        <v/>
      </c>
      <c r="P55" s="136" t="str">
        <f>IF(
    LAHIKONTAKTSED!$AJ55,
    IF(LAHIKONTAKTSED!P55 &lt;&gt; "", 1, -1),
    ""
)</f>
        <v/>
      </c>
      <c r="Q55" s="136" t="str">
        <f>IF(
    LAHIKONTAKTSED!$AJ55,
    IF(LAHIKONTAKTSED!Q55 &lt;&gt; "", 1, -1),
    ""
)</f>
        <v/>
      </c>
      <c r="R55" s="136" t="str">
        <f>IF(
    LAHIKONTAKTSED!$AJ55,
    IF(LAHIKONTAKTSED!R55 &lt;&gt; "", 1, 2),
    ""
)</f>
        <v/>
      </c>
      <c r="S55" s="158" t="str">
        <f ca="1">IF(LAHIKONTAKTSED!$AJ55,
    IF(AND(
        ISNUMBER(LAHIKONTAKTSED!S55),
        NOT(
            ISERROR(
                DATE(
                    YEAR(LAHIKONTAKTSED!S55),
                    MONTH(LAHIKONTAKTSED!S55),
                    DAY(LAHIKONTAKTSED!S55)
                )
            )
        ),
        IFERROR(LAHIKONTAKTSED!S55 &gt;= TODAY()-13, FALSE),
        IFERROR(LAHIKONTAKTSED!S55 &lt;= TODAY(), FALSE)
    ), 1, -2),
    ""
)</f>
        <v/>
      </c>
      <c r="T55" s="158" t="str">
        <f ca="1">IF(LAHIKONTAKTSED!$AJ55,
    IF(AND(
        ISNUMBER(LAHIKONTAKTSED!T55),
        NOT(
            ISERROR(
                DATE(
                    YEAR(LAHIKONTAKTSED!T55),
                    MONTH(LAHIKONTAKTSED!T55),
                    DAY(LAHIKONTAKTSED!T55)
                )
            )
        ),
        IFERROR(LAHIKONTAKTSED!T55 &gt;= TODAY()-13, FALSE),
        IFERROR(LAHIKONTAKTSED!T55 &lt;= TODAY()+1, FALSE)
    ), 1, -2),
    ""
)</f>
        <v/>
      </c>
      <c r="U55" s="159" t="str">
        <f ca="1">IF(LAHIKONTAKTSED!$AJ55,
    IF(AND(
        ISNUMBER(LAHIKONTAKTSED!U55),
        NOT(
            ISERROR(
                DATE(
                    YEAR(LAHIKONTAKTSED!U55),
                    MONTH(LAHIKONTAKTSED!U55),
                    DAY(LAHIKONTAKTSED!U55)
                )
            )
        ),
        IFERROR(LAHIKONTAKTSED!U55 &gt;= TODAY(), FALSE),
        IFERROR(LAHIKONTAKTSED!U55 &lt;= TODAY() + 11, FALSE)
    ), 1, -2),
    ""
)</f>
        <v/>
      </c>
      <c r="V55" s="136" t="str">
        <f>IF(
    LAHIKONTAKTSED!$AJ55,
    IF(LAHIKONTAKTSED!V55 &lt;&gt; "", 1, -1),
    ""
)</f>
        <v/>
      </c>
      <c r="W55" s="136" t="str">
        <f>IF(
    LAHIKONTAKTSED!$AJ55,
    IF(LAHIKONTAKTSED!W55 &lt;&gt; "", 1, -1),
    ""
)</f>
        <v/>
      </c>
      <c r="X55" s="159" t="str">
        <f ca="1">IF(
    AND(
        LAHIKONTAKTSED!$AJ55
    ),
    IF(
        LAHIKONTAKTSED!X55 &lt;&gt; "",
        IF(
            OR(
            AND(
                ISNUMBER(LAHIKONTAKTSED!X55),
                LAHIKONTAKTSED!X55 &gt; 30000000000,
                LAHIKONTAKTSED!X55 &lt; 63000000000,
                IFERROR(IF(
                    ISERROR(TEXT((CODE(MID("FEDCA@",LEFT(LAHIKONTAKTSED!X55,1),1))-50)*1000000+LEFT(LAHIKONTAKTSED!X55,7),"0000\.00\.00")+0),
                    FALSE,
                    IF(
                        IF(
                            MOD(SUMPRODUCT((MID(LAHIKONTAKTSED!X55,COLUMN($A$1:$J$1),1)+0),(MID("1234567891",COLUMN($A$1:$J$1),1)+0)),11)=10,
                            MOD(MOD(SUMPRODUCT((MID(LAHIKONTAKTSED!X55,COLUMN($A$1:$J$1),1)+0),(MID("3456789123",COLUMN($A$1:$J$1),1)+0)),11),10),
                            MOD(SUMPRODUCT((MID(LAHIKONTAKTSED!X55,COLUMN($A$1:$J$1),1)+0),(MID("1234567891",COLUMN($A$1:$J$1),1)+0)),11)
                        ) = MID(LAHIKONTAKTSED!X55,11,1)+0,
                        TRUE,
                        FALSE
                    )
                ), FALSE)
            ),
            AND(
                ISNUMBER(LAHIKONTAKTSED!X55),
                NOT(
                    ISERROR(
                        DATE(
                            YEAR(LAHIKONTAKTSED!X55),
                            MONTH(LAHIKONTAKTSED!X55),
                            DAY(LAHIKONTAKTSED!X55)
                        )
                    )
                ),
                IFERROR(LAHIKONTAKTSED!X55 &gt;= DATE(1910, 1, 1), FALSE),
                IFERROR(LAHIKONTAKTSED!X55 &lt;= TODAY(), FALSE)
            )
        ), 1, -2),
    -1),
    ""
)</f>
        <v/>
      </c>
    </row>
    <row r="56" spans="1:24" x14ac:dyDescent="0.35">
      <c r="A56" s="138" t="str">
        <f>LAHIKONTAKTSED!A56</f>
        <v/>
      </c>
      <c r="B56" s="154" t="str">
        <f ca="1">IF(LAHIKONTAKTSED!$AJ56,
    IF(AND(
        ISNUMBER(LAHIKONTAKTSED!B56),
        NOT(
            ISERROR(
                DATE(
                    YEAR(LAHIKONTAKTSED!B56),
                    MONTH(LAHIKONTAKTSED!B56),
                    DAY(LAHIKONTAKTSED!B56)
                )
            )
        ),
        IFERROR(LAHIKONTAKTSED!B56 &gt;= TODAY()-13, FALSE),
        IFERROR(LAHIKONTAKTSED!B56 &lt;= TODAY(), FALSE)
    ), 1, -2),
    ""
)</f>
        <v/>
      </c>
      <c r="C56" s="155" t="str">
        <f>IF(LAHIKONTAKTSED!$AJ56,
    IF(AND(
        LAHIKONTAKTSED!C56 &lt;&gt; ""
    ), 1, -2),
    ""
)</f>
        <v/>
      </c>
      <c r="D56" s="155" t="str">
        <f>IF(LAHIKONTAKTSED!$AJ56,
    IF(AND(
        LAHIKONTAKTSED!D56 &lt;&gt; ""
    ), 1, -2),
    ""
)</f>
        <v/>
      </c>
      <c r="E56" s="156" t="str">
        <f ca="1">IF(LAHIKONTAKTSED!$AJ56,
    IF(
        LAHIKONTAKTSED!E56 &lt;&gt; "",
        IF(
            OR(
            AND(
                ISNUMBER(LAHIKONTAKTSED!E56),
                LAHIKONTAKTSED!E56 &gt; 30000000000,
                LAHIKONTAKTSED!E56 &lt; 63000000000,
                IFERROR(IF(
                    ISERROR(TEXT((CODE(MID("FEDCA@",LEFT(LAHIKONTAKTSED!E56,1),1))-50)*1000000+LEFT(LAHIKONTAKTSED!E56,7),"0000\.00\.00")+0),
                    FALSE,
                    IF(
                        IF(
                            MOD(SUMPRODUCT((MID(LAHIKONTAKTSED!E56,COLUMN($A$1:$J$1),1)+0),(MID("1234567891",COLUMN($A$1:$J$1),1)+0)),11)=10,
                            MOD(MOD(SUMPRODUCT((MID(LAHIKONTAKTSED!E56,COLUMN($A$1:$J$1),1)+0),(MID("3456789123",COLUMN($A$1:$J$1),1)+0)),11),10),
                            MOD(SUMPRODUCT((MID(LAHIKONTAKTSED!E56,COLUMN($A$1:$J$1),1)+0),(MID("1234567891",COLUMN($A$1:$J$1),1)+0)),11)
                        ) = MID(LAHIKONTAKTSED!E56,11,1)+0,
                        TRUE,
                        FALSE
                    )
                ), FALSE)
            ),
            AND(
                ISNUMBER(LAHIKONTAKTSED!E56),
                NOT(
                    ISERROR(
                        DATE(
                            YEAR(LAHIKONTAKTSED!E56),
                            MONTH(LAHIKONTAKTSED!E56),
                            DAY(LAHIKONTAKTSED!E56)
                        )
                    )
                ),
                IFERROR(LAHIKONTAKTSED!E56 &gt;= DATE(1910, 1, 1), FALSE),
                IFERROR(LAHIKONTAKTSED!E56 &lt;= TODAY(), FALSE)
            )
        ), 1, -2),
    -1),
    ""
)</f>
        <v/>
      </c>
      <c r="F56" s="137" t="str">
        <f>IF(LAHIKONTAKTSED!$AJ56,
    IF(
        OR(
            LAHIKONTAKTSED!$I56 = "Lapsevanem",
            LAHIKONTAKTSED!$I56 = "Eestkostja"
        ),
        0,
        IF(
            OR(
                AND(_xlfn.NUMBERVALUE(LAHIKONTAKTSED!F56) &gt;  5000000, _xlfn.NUMBERVALUE(LAHIKONTAKTSED!F56) &lt;  5999999),
                AND(_xlfn.NUMBERVALUE(LAHIKONTAKTSED!F56) &gt; 50000000, _xlfn.NUMBERVALUE(LAHIKONTAKTSED!F56) &lt; 59999999)
            ),
            1,
            -2
        )
    ),
    ""
)</f>
        <v/>
      </c>
      <c r="G56" s="137" t="str">
        <f>IF(LAHIKONTAKTSED!$AJ56,
    IF(
        OR(
            LAHIKONTAKTSED!$I56 = "Lapsevanem",
            LAHIKONTAKTSED!$I56 = "Eestkostja"
        ),
        0,
        IF(
            LAHIKONTAKTSED!G56 &lt;&gt; "",
            1,
            2
        )
    ),
    ""
)</f>
        <v/>
      </c>
      <c r="H56" s="137" t="str">
        <f>IF(LAHIKONTAKTSED!$AJ56, IF(LAHIKONTAKTSED!H56 &lt;&gt; "", 1, 2), "")</f>
        <v/>
      </c>
      <c r="I56" s="157" t="str">
        <f>IF(LAHIKONTAKTSED!$AJ56,
    IF(OR(
        EXACT(LAHIKONTAKTSED!I56, "Lähikontaktne"),
        EXACT(LAHIKONTAKTSED!I56, "Lapsevanem"),
        EXACT(LAHIKONTAKTSED!I56, "Eestkostja")
    ), 1, -2),
    ""
)</f>
        <v/>
      </c>
      <c r="J56" s="137" t="str">
        <f>IF(
    AND(LAHIKONTAKTSED!$AJ56,  LAHIKONTAKTSED!$I56 &lt;&gt; ""),
    IF(
        OR(
            EXACT(LAHIKONTAKTSED!$I56, "Lapsevanem"),
            EXACT(LAHIKONTAKTSED!$I56, "Eestkostja")
        ),
        IF(
            LAHIKONTAKTSED!J56 &lt;&gt; "",
            1,
            -2
        ),
        0
    ),
    ""
)</f>
        <v/>
      </c>
      <c r="K56" s="137" t="str">
        <f>IF(
    AND(LAHIKONTAKTSED!$AJ56,  LAHIKONTAKTSED!$I56 &lt;&gt; ""),
    IF(
        OR(
            EXACT(LAHIKONTAKTSED!$I56, "Lapsevanem"),
            EXACT(LAHIKONTAKTSED!$I56, "Eestkostja")
        ),
        IF(
            LAHIKONTAKTSED!K56 &lt;&gt; "",
            1,
            -2
        ),
        0
    ),
    ""
)</f>
        <v/>
      </c>
      <c r="L56" s="137" t="str">
        <f ca="1">IF(
    AND(LAHIKONTAKTSED!$AJ56,  LAHIKONTAKTSED!$I56 &lt;&gt; ""),
    IF(
        OR(
            EXACT(LAHIKONTAKTSED!$I56, "Lapsevanem"),
            EXACT(LAHIKONTAKTSED!$I56, "Eestkostja")
        ),
        IF(
            LAHIKONTAKTSED!L56 &lt;&gt; "",
            IF(
                OR(
                    AND(
                        ISNUMBER(LAHIKONTAKTSED!L56),
                        LAHIKONTAKTSED!L56 &gt; 30000000000,
                        LAHIKONTAKTSED!L56 &lt; 63000000000,
                        IF(
                            ISERROR(TEXT((CODE(MID("FEDCA@",LEFT(LAHIKONTAKTSED!L56,1),1))-50)*1000000+LEFT(LAHIKONTAKTSED!L56,7),"0000\.00\.00")+0),
                            FALSE,
                            IF(
                                IF(
                                    MOD(SUMPRODUCT((MID(LAHIKONTAKTSED!L56,COLUMN($A$1:$J$1),1)+0),(MID("1234567891",COLUMN($A$1:$J$1),1)+0)),11)=10,
                                    MOD(MOD(SUMPRODUCT((MID(LAHIKONTAKTSED!L56,COLUMN($A$1:$J$1),1)+0),(MID("3456789123",COLUMN($A$1:$J$1),1)+0)),11),10),
                                    MOD(SUMPRODUCT((MID(LAHIKONTAKTSED!L56,COLUMN($A$1:$J$1),1)+0),(MID("1234567891",COLUMN($A$1:$J$1),1)+0)),11)
                                ) = MID(LAHIKONTAKTSED!L56,11,1)+0,
                                TRUE,
                                FALSE
                            )
                        )
                    ),
                    AND(
                        ISNUMBER(LAHIKONTAKTSED!L56),
                        NOT(
                            ISERROR(
                                DATE(
                                    YEAR(LAHIKONTAKTSED!L56),
                                    MONTH(LAHIKONTAKTSED!L56),
                                    DAY(LAHIKONTAKTSED!L56)
                                )
                            )
                        ),
                        IFERROR(LAHIKONTAKTSED!L56 &gt;= DATE(1910, 1, 1), FALSE),
                        IFERROR(LAHIKONTAKTSED!L56 &lt;= TODAY(), FALSE)
                    )
                ),
                1,
                -2),
            -1
        ),
        0
    ),
    ""
)</f>
        <v/>
      </c>
      <c r="M56" s="137" t="str">
        <f>IF(
    AND(LAHIKONTAKTSED!$AJ56,  LAHIKONTAKTSED!$I56 &lt;&gt; ""),
    IF(
        OR(
            EXACT(LAHIKONTAKTSED!$I56, "Lapsevanem"),
            EXACT(LAHIKONTAKTSED!$I56, "Eestkostja")
        ),
        IF(
            OR(
                AND(_xlfn.NUMBERVALUE(LAHIKONTAKTSED!M56) &gt;  5000000, _xlfn.NUMBERVALUE(LAHIKONTAKTSED!M56) &lt;  5999999),
                AND(_xlfn.NUMBERVALUE(LAHIKONTAKTSED!M56) &gt; 50000000, _xlfn.NUMBERVALUE(LAHIKONTAKTSED!M56) &lt; 59999999)
            ),
            1,
            -2
        ),
        0
    ),
    ""
)</f>
        <v/>
      </c>
      <c r="N56" s="137" t="str">
        <f>IF(
    AND(LAHIKONTAKTSED!$AJ56,  LAHIKONTAKTSED!$I56 &lt;&gt; ""),
    IF(
        OR(
            EXACT(LAHIKONTAKTSED!$I56, "Lapsevanem"),
            EXACT(LAHIKONTAKTSED!$I56, "Eestkostja")
        ),
        IF(
            LAHIKONTAKTSED!N56 &lt;&gt; "",
            1,
            2
        ),
        0
    ),
    ""
)</f>
        <v/>
      </c>
      <c r="O56" s="136" t="str">
        <f>IF(
    LAHIKONTAKTSED!$AJ56,
    IF(LAHIKONTAKTSED!O56 &lt;&gt; "", 1, -1),
    ""
)</f>
        <v/>
      </c>
      <c r="P56" s="136" t="str">
        <f>IF(
    LAHIKONTAKTSED!$AJ56,
    IF(LAHIKONTAKTSED!P56 &lt;&gt; "", 1, -1),
    ""
)</f>
        <v/>
      </c>
      <c r="Q56" s="136" t="str">
        <f>IF(
    LAHIKONTAKTSED!$AJ56,
    IF(LAHIKONTAKTSED!Q56 &lt;&gt; "", 1, -1),
    ""
)</f>
        <v/>
      </c>
      <c r="R56" s="136" t="str">
        <f>IF(
    LAHIKONTAKTSED!$AJ56,
    IF(LAHIKONTAKTSED!R56 &lt;&gt; "", 1, 2),
    ""
)</f>
        <v/>
      </c>
      <c r="S56" s="158" t="str">
        <f ca="1">IF(LAHIKONTAKTSED!$AJ56,
    IF(AND(
        ISNUMBER(LAHIKONTAKTSED!S56),
        NOT(
            ISERROR(
                DATE(
                    YEAR(LAHIKONTAKTSED!S56),
                    MONTH(LAHIKONTAKTSED!S56),
                    DAY(LAHIKONTAKTSED!S56)
                )
            )
        ),
        IFERROR(LAHIKONTAKTSED!S56 &gt;= TODAY()-13, FALSE),
        IFERROR(LAHIKONTAKTSED!S56 &lt;= TODAY(), FALSE)
    ), 1, -2),
    ""
)</f>
        <v/>
      </c>
      <c r="T56" s="158" t="str">
        <f ca="1">IF(LAHIKONTAKTSED!$AJ56,
    IF(AND(
        ISNUMBER(LAHIKONTAKTSED!T56),
        NOT(
            ISERROR(
                DATE(
                    YEAR(LAHIKONTAKTSED!T56),
                    MONTH(LAHIKONTAKTSED!T56),
                    DAY(LAHIKONTAKTSED!T56)
                )
            )
        ),
        IFERROR(LAHIKONTAKTSED!T56 &gt;= TODAY()-13, FALSE),
        IFERROR(LAHIKONTAKTSED!T56 &lt;= TODAY()+1, FALSE)
    ), 1, -2),
    ""
)</f>
        <v/>
      </c>
      <c r="U56" s="159" t="str">
        <f ca="1">IF(LAHIKONTAKTSED!$AJ56,
    IF(AND(
        ISNUMBER(LAHIKONTAKTSED!U56),
        NOT(
            ISERROR(
                DATE(
                    YEAR(LAHIKONTAKTSED!U56),
                    MONTH(LAHIKONTAKTSED!U56),
                    DAY(LAHIKONTAKTSED!U56)
                )
            )
        ),
        IFERROR(LAHIKONTAKTSED!U56 &gt;= TODAY(), FALSE),
        IFERROR(LAHIKONTAKTSED!U56 &lt;= TODAY() + 11, FALSE)
    ), 1, -2),
    ""
)</f>
        <v/>
      </c>
      <c r="V56" s="136" t="str">
        <f>IF(
    LAHIKONTAKTSED!$AJ56,
    IF(LAHIKONTAKTSED!V56 &lt;&gt; "", 1, -1),
    ""
)</f>
        <v/>
      </c>
      <c r="W56" s="136" t="str">
        <f>IF(
    LAHIKONTAKTSED!$AJ56,
    IF(LAHIKONTAKTSED!W56 &lt;&gt; "", 1, -1),
    ""
)</f>
        <v/>
      </c>
      <c r="X56" s="159" t="str">
        <f ca="1">IF(
    AND(
        LAHIKONTAKTSED!$AJ56
    ),
    IF(
        LAHIKONTAKTSED!X56 &lt;&gt; "",
        IF(
            OR(
            AND(
                ISNUMBER(LAHIKONTAKTSED!X56),
                LAHIKONTAKTSED!X56 &gt; 30000000000,
                LAHIKONTAKTSED!X56 &lt; 63000000000,
                IFERROR(IF(
                    ISERROR(TEXT((CODE(MID("FEDCA@",LEFT(LAHIKONTAKTSED!X56,1),1))-50)*1000000+LEFT(LAHIKONTAKTSED!X56,7),"0000\.00\.00")+0),
                    FALSE,
                    IF(
                        IF(
                            MOD(SUMPRODUCT((MID(LAHIKONTAKTSED!X56,COLUMN($A$1:$J$1),1)+0),(MID("1234567891",COLUMN($A$1:$J$1),1)+0)),11)=10,
                            MOD(MOD(SUMPRODUCT((MID(LAHIKONTAKTSED!X56,COLUMN($A$1:$J$1),1)+0),(MID("3456789123",COLUMN($A$1:$J$1),1)+0)),11),10),
                            MOD(SUMPRODUCT((MID(LAHIKONTAKTSED!X56,COLUMN($A$1:$J$1),1)+0),(MID("1234567891",COLUMN($A$1:$J$1),1)+0)),11)
                        ) = MID(LAHIKONTAKTSED!X56,11,1)+0,
                        TRUE,
                        FALSE
                    )
                ), FALSE)
            ),
            AND(
                ISNUMBER(LAHIKONTAKTSED!X56),
                NOT(
                    ISERROR(
                        DATE(
                            YEAR(LAHIKONTAKTSED!X56),
                            MONTH(LAHIKONTAKTSED!X56),
                            DAY(LAHIKONTAKTSED!X56)
                        )
                    )
                ),
                IFERROR(LAHIKONTAKTSED!X56 &gt;= DATE(1910, 1, 1), FALSE),
                IFERROR(LAHIKONTAKTSED!X56 &lt;= TODAY(), FALSE)
            )
        ), 1, -2),
    -1),
    ""
)</f>
        <v/>
      </c>
    </row>
    <row r="57" spans="1:24" x14ac:dyDescent="0.35">
      <c r="A57" s="138" t="str">
        <f>LAHIKONTAKTSED!A57</f>
        <v/>
      </c>
      <c r="B57" s="154" t="str">
        <f ca="1">IF(LAHIKONTAKTSED!$AJ57,
    IF(AND(
        ISNUMBER(LAHIKONTAKTSED!B57),
        NOT(
            ISERROR(
                DATE(
                    YEAR(LAHIKONTAKTSED!B57),
                    MONTH(LAHIKONTAKTSED!B57),
                    DAY(LAHIKONTAKTSED!B57)
                )
            )
        ),
        IFERROR(LAHIKONTAKTSED!B57 &gt;= TODAY()-13, FALSE),
        IFERROR(LAHIKONTAKTSED!B57 &lt;= TODAY(), FALSE)
    ), 1, -2),
    ""
)</f>
        <v/>
      </c>
      <c r="C57" s="155" t="str">
        <f>IF(LAHIKONTAKTSED!$AJ57,
    IF(AND(
        LAHIKONTAKTSED!C57 &lt;&gt; ""
    ), 1, -2),
    ""
)</f>
        <v/>
      </c>
      <c r="D57" s="155" t="str">
        <f>IF(LAHIKONTAKTSED!$AJ57,
    IF(AND(
        LAHIKONTAKTSED!D57 &lt;&gt; ""
    ), 1, -2),
    ""
)</f>
        <v/>
      </c>
      <c r="E57" s="156" t="str">
        <f ca="1">IF(LAHIKONTAKTSED!$AJ57,
    IF(
        LAHIKONTAKTSED!E57 &lt;&gt; "",
        IF(
            OR(
            AND(
                ISNUMBER(LAHIKONTAKTSED!E57),
                LAHIKONTAKTSED!E57 &gt; 30000000000,
                LAHIKONTAKTSED!E57 &lt; 63000000000,
                IFERROR(IF(
                    ISERROR(TEXT((CODE(MID("FEDCA@",LEFT(LAHIKONTAKTSED!E57,1),1))-50)*1000000+LEFT(LAHIKONTAKTSED!E57,7),"0000\.00\.00")+0),
                    FALSE,
                    IF(
                        IF(
                            MOD(SUMPRODUCT((MID(LAHIKONTAKTSED!E57,COLUMN($A$1:$J$1),1)+0),(MID("1234567891",COLUMN($A$1:$J$1),1)+0)),11)=10,
                            MOD(MOD(SUMPRODUCT((MID(LAHIKONTAKTSED!E57,COLUMN($A$1:$J$1),1)+0),(MID("3456789123",COLUMN($A$1:$J$1),1)+0)),11),10),
                            MOD(SUMPRODUCT((MID(LAHIKONTAKTSED!E57,COLUMN($A$1:$J$1),1)+0),(MID("1234567891",COLUMN($A$1:$J$1),1)+0)),11)
                        ) = MID(LAHIKONTAKTSED!E57,11,1)+0,
                        TRUE,
                        FALSE
                    )
                ), FALSE)
            ),
            AND(
                ISNUMBER(LAHIKONTAKTSED!E57),
                NOT(
                    ISERROR(
                        DATE(
                            YEAR(LAHIKONTAKTSED!E57),
                            MONTH(LAHIKONTAKTSED!E57),
                            DAY(LAHIKONTAKTSED!E57)
                        )
                    )
                ),
                IFERROR(LAHIKONTAKTSED!E57 &gt;= DATE(1910, 1, 1), FALSE),
                IFERROR(LAHIKONTAKTSED!E57 &lt;= TODAY(), FALSE)
            )
        ), 1, -2),
    -1),
    ""
)</f>
        <v/>
      </c>
      <c r="F57" s="137" t="str">
        <f>IF(LAHIKONTAKTSED!$AJ57,
    IF(
        OR(
            LAHIKONTAKTSED!$I57 = "Lapsevanem",
            LAHIKONTAKTSED!$I57 = "Eestkostja"
        ),
        0,
        IF(
            OR(
                AND(_xlfn.NUMBERVALUE(LAHIKONTAKTSED!F57) &gt;  5000000, _xlfn.NUMBERVALUE(LAHIKONTAKTSED!F57) &lt;  5999999),
                AND(_xlfn.NUMBERVALUE(LAHIKONTAKTSED!F57) &gt; 50000000, _xlfn.NUMBERVALUE(LAHIKONTAKTSED!F57) &lt; 59999999)
            ),
            1,
            -2
        )
    ),
    ""
)</f>
        <v/>
      </c>
      <c r="G57" s="137" t="str">
        <f>IF(LAHIKONTAKTSED!$AJ57,
    IF(
        OR(
            LAHIKONTAKTSED!$I57 = "Lapsevanem",
            LAHIKONTAKTSED!$I57 = "Eestkostja"
        ),
        0,
        IF(
            LAHIKONTAKTSED!G57 &lt;&gt; "",
            1,
            2
        )
    ),
    ""
)</f>
        <v/>
      </c>
      <c r="H57" s="137" t="str">
        <f>IF(LAHIKONTAKTSED!$AJ57, IF(LAHIKONTAKTSED!H57 &lt;&gt; "", 1, 2), "")</f>
        <v/>
      </c>
      <c r="I57" s="157" t="str">
        <f>IF(LAHIKONTAKTSED!$AJ57,
    IF(OR(
        EXACT(LAHIKONTAKTSED!I57, "Lähikontaktne"),
        EXACT(LAHIKONTAKTSED!I57, "Lapsevanem"),
        EXACT(LAHIKONTAKTSED!I57, "Eestkostja")
    ), 1, -2),
    ""
)</f>
        <v/>
      </c>
      <c r="J57" s="137" t="str">
        <f>IF(
    AND(LAHIKONTAKTSED!$AJ57,  LAHIKONTAKTSED!$I57 &lt;&gt; ""),
    IF(
        OR(
            EXACT(LAHIKONTAKTSED!$I57, "Lapsevanem"),
            EXACT(LAHIKONTAKTSED!$I57, "Eestkostja")
        ),
        IF(
            LAHIKONTAKTSED!J57 &lt;&gt; "",
            1,
            -2
        ),
        0
    ),
    ""
)</f>
        <v/>
      </c>
      <c r="K57" s="137" t="str">
        <f>IF(
    AND(LAHIKONTAKTSED!$AJ57,  LAHIKONTAKTSED!$I57 &lt;&gt; ""),
    IF(
        OR(
            EXACT(LAHIKONTAKTSED!$I57, "Lapsevanem"),
            EXACT(LAHIKONTAKTSED!$I57, "Eestkostja")
        ),
        IF(
            LAHIKONTAKTSED!K57 &lt;&gt; "",
            1,
            -2
        ),
        0
    ),
    ""
)</f>
        <v/>
      </c>
      <c r="L57" s="137" t="str">
        <f ca="1">IF(
    AND(LAHIKONTAKTSED!$AJ57,  LAHIKONTAKTSED!$I57 &lt;&gt; ""),
    IF(
        OR(
            EXACT(LAHIKONTAKTSED!$I57, "Lapsevanem"),
            EXACT(LAHIKONTAKTSED!$I57, "Eestkostja")
        ),
        IF(
            LAHIKONTAKTSED!L57 &lt;&gt; "",
            IF(
                OR(
                    AND(
                        ISNUMBER(LAHIKONTAKTSED!L57),
                        LAHIKONTAKTSED!L57 &gt; 30000000000,
                        LAHIKONTAKTSED!L57 &lt; 63000000000,
                        IF(
                            ISERROR(TEXT((CODE(MID("FEDCA@",LEFT(LAHIKONTAKTSED!L57,1),1))-50)*1000000+LEFT(LAHIKONTAKTSED!L57,7),"0000\.00\.00")+0),
                            FALSE,
                            IF(
                                IF(
                                    MOD(SUMPRODUCT((MID(LAHIKONTAKTSED!L57,COLUMN($A$1:$J$1),1)+0),(MID("1234567891",COLUMN($A$1:$J$1),1)+0)),11)=10,
                                    MOD(MOD(SUMPRODUCT((MID(LAHIKONTAKTSED!L57,COLUMN($A$1:$J$1),1)+0),(MID("3456789123",COLUMN($A$1:$J$1),1)+0)),11),10),
                                    MOD(SUMPRODUCT((MID(LAHIKONTAKTSED!L57,COLUMN($A$1:$J$1),1)+0),(MID("1234567891",COLUMN($A$1:$J$1),1)+0)),11)
                                ) = MID(LAHIKONTAKTSED!L57,11,1)+0,
                                TRUE,
                                FALSE
                            )
                        )
                    ),
                    AND(
                        ISNUMBER(LAHIKONTAKTSED!L57),
                        NOT(
                            ISERROR(
                                DATE(
                                    YEAR(LAHIKONTAKTSED!L57),
                                    MONTH(LAHIKONTAKTSED!L57),
                                    DAY(LAHIKONTAKTSED!L57)
                                )
                            )
                        ),
                        IFERROR(LAHIKONTAKTSED!L57 &gt;= DATE(1910, 1, 1), FALSE),
                        IFERROR(LAHIKONTAKTSED!L57 &lt;= TODAY(), FALSE)
                    )
                ),
                1,
                -2),
            -1
        ),
        0
    ),
    ""
)</f>
        <v/>
      </c>
      <c r="M57" s="137" t="str">
        <f>IF(
    AND(LAHIKONTAKTSED!$AJ57,  LAHIKONTAKTSED!$I57 &lt;&gt; ""),
    IF(
        OR(
            EXACT(LAHIKONTAKTSED!$I57, "Lapsevanem"),
            EXACT(LAHIKONTAKTSED!$I57, "Eestkostja")
        ),
        IF(
            OR(
                AND(_xlfn.NUMBERVALUE(LAHIKONTAKTSED!M57) &gt;  5000000, _xlfn.NUMBERVALUE(LAHIKONTAKTSED!M57) &lt;  5999999),
                AND(_xlfn.NUMBERVALUE(LAHIKONTAKTSED!M57) &gt; 50000000, _xlfn.NUMBERVALUE(LAHIKONTAKTSED!M57) &lt; 59999999)
            ),
            1,
            -2
        ),
        0
    ),
    ""
)</f>
        <v/>
      </c>
      <c r="N57" s="137" t="str">
        <f>IF(
    AND(LAHIKONTAKTSED!$AJ57,  LAHIKONTAKTSED!$I57 &lt;&gt; ""),
    IF(
        OR(
            EXACT(LAHIKONTAKTSED!$I57, "Lapsevanem"),
            EXACT(LAHIKONTAKTSED!$I57, "Eestkostja")
        ),
        IF(
            LAHIKONTAKTSED!N57 &lt;&gt; "",
            1,
            2
        ),
        0
    ),
    ""
)</f>
        <v/>
      </c>
      <c r="O57" s="136" t="str">
        <f>IF(
    LAHIKONTAKTSED!$AJ57,
    IF(LAHIKONTAKTSED!O57 &lt;&gt; "", 1, -1),
    ""
)</f>
        <v/>
      </c>
      <c r="P57" s="136" t="str">
        <f>IF(
    LAHIKONTAKTSED!$AJ57,
    IF(LAHIKONTAKTSED!P57 &lt;&gt; "", 1, -1),
    ""
)</f>
        <v/>
      </c>
      <c r="Q57" s="136" t="str">
        <f>IF(
    LAHIKONTAKTSED!$AJ57,
    IF(LAHIKONTAKTSED!Q57 &lt;&gt; "", 1, -1),
    ""
)</f>
        <v/>
      </c>
      <c r="R57" s="136" t="str">
        <f>IF(
    LAHIKONTAKTSED!$AJ57,
    IF(LAHIKONTAKTSED!R57 &lt;&gt; "", 1, 2),
    ""
)</f>
        <v/>
      </c>
      <c r="S57" s="158" t="str">
        <f ca="1">IF(LAHIKONTAKTSED!$AJ57,
    IF(AND(
        ISNUMBER(LAHIKONTAKTSED!S57),
        NOT(
            ISERROR(
                DATE(
                    YEAR(LAHIKONTAKTSED!S57),
                    MONTH(LAHIKONTAKTSED!S57),
                    DAY(LAHIKONTAKTSED!S57)
                )
            )
        ),
        IFERROR(LAHIKONTAKTSED!S57 &gt;= TODAY()-13, FALSE),
        IFERROR(LAHIKONTAKTSED!S57 &lt;= TODAY(), FALSE)
    ), 1, -2),
    ""
)</f>
        <v/>
      </c>
      <c r="T57" s="158" t="str">
        <f ca="1">IF(LAHIKONTAKTSED!$AJ57,
    IF(AND(
        ISNUMBER(LAHIKONTAKTSED!T57),
        NOT(
            ISERROR(
                DATE(
                    YEAR(LAHIKONTAKTSED!T57),
                    MONTH(LAHIKONTAKTSED!T57),
                    DAY(LAHIKONTAKTSED!T57)
                )
            )
        ),
        IFERROR(LAHIKONTAKTSED!T57 &gt;= TODAY()-13, FALSE),
        IFERROR(LAHIKONTAKTSED!T57 &lt;= TODAY()+1, FALSE)
    ), 1, -2),
    ""
)</f>
        <v/>
      </c>
      <c r="U57" s="159" t="str">
        <f ca="1">IF(LAHIKONTAKTSED!$AJ57,
    IF(AND(
        ISNUMBER(LAHIKONTAKTSED!U57),
        NOT(
            ISERROR(
                DATE(
                    YEAR(LAHIKONTAKTSED!U57),
                    MONTH(LAHIKONTAKTSED!U57),
                    DAY(LAHIKONTAKTSED!U57)
                )
            )
        ),
        IFERROR(LAHIKONTAKTSED!U57 &gt;= TODAY(), FALSE),
        IFERROR(LAHIKONTAKTSED!U57 &lt;= TODAY() + 11, FALSE)
    ), 1, -2),
    ""
)</f>
        <v/>
      </c>
      <c r="V57" s="136" t="str">
        <f>IF(
    LAHIKONTAKTSED!$AJ57,
    IF(LAHIKONTAKTSED!V57 &lt;&gt; "", 1, -1),
    ""
)</f>
        <v/>
      </c>
      <c r="W57" s="136" t="str">
        <f>IF(
    LAHIKONTAKTSED!$AJ57,
    IF(LAHIKONTAKTSED!W57 &lt;&gt; "", 1, -1),
    ""
)</f>
        <v/>
      </c>
      <c r="X57" s="159" t="str">
        <f ca="1">IF(
    AND(
        LAHIKONTAKTSED!$AJ57
    ),
    IF(
        LAHIKONTAKTSED!X57 &lt;&gt; "",
        IF(
            OR(
            AND(
                ISNUMBER(LAHIKONTAKTSED!X57),
                LAHIKONTAKTSED!X57 &gt; 30000000000,
                LAHIKONTAKTSED!X57 &lt; 63000000000,
                IFERROR(IF(
                    ISERROR(TEXT((CODE(MID("FEDCA@",LEFT(LAHIKONTAKTSED!X57,1),1))-50)*1000000+LEFT(LAHIKONTAKTSED!X57,7),"0000\.00\.00")+0),
                    FALSE,
                    IF(
                        IF(
                            MOD(SUMPRODUCT((MID(LAHIKONTAKTSED!X57,COLUMN($A$1:$J$1),1)+0),(MID("1234567891",COLUMN($A$1:$J$1),1)+0)),11)=10,
                            MOD(MOD(SUMPRODUCT((MID(LAHIKONTAKTSED!X57,COLUMN($A$1:$J$1),1)+0),(MID("3456789123",COLUMN($A$1:$J$1),1)+0)),11),10),
                            MOD(SUMPRODUCT((MID(LAHIKONTAKTSED!X57,COLUMN($A$1:$J$1),1)+0),(MID("1234567891",COLUMN($A$1:$J$1),1)+0)),11)
                        ) = MID(LAHIKONTAKTSED!X57,11,1)+0,
                        TRUE,
                        FALSE
                    )
                ), FALSE)
            ),
            AND(
                ISNUMBER(LAHIKONTAKTSED!X57),
                NOT(
                    ISERROR(
                        DATE(
                            YEAR(LAHIKONTAKTSED!X57),
                            MONTH(LAHIKONTAKTSED!X57),
                            DAY(LAHIKONTAKTSED!X57)
                        )
                    )
                ),
                IFERROR(LAHIKONTAKTSED!X57 &gt;= DATE(1910, 1, 1), FALSE),
                IFERROR(LAHIKONTAKTSED!X57 &lt;= TODAY(), FALSE)
            )
        ), 1, -2),
    -1),
    ""
)</f>
        <v/>
      </c>
    </row>
    <row r="58" spans="1:24" x14ac:dyDescent="0.35">
      <c r="A58" s="138" t="str">
        <f>LAHIKONTAKTSED!A58</f>
        <v/>
      </c>
      <c r="B58" s="154" t="str">
        <f ca="1">IF(LAHIKONTAKTSED!$AJ58,
    IF(AND(
        ISNUMBER(LAHIKONTAKTSED!B58),
        NOT(
            ISERROR(
                DATE(
                    YEAR(LAHIKONTAKTSED!B58),
                    MONTH(LAHIKONTAKTSED!B58),
                    DAY(LAHIKONTAKTSED!B58)
                )
            )
        ),
        IFERROR(LAHIKONTAKTSED!B58 &gt;= TODAY()-13, FALSE),
        IFERROR(LAHIKONTAKTSED!B58 &lt;= TODAY(), FALSE)
    ), 1, -2),
    ""
)</f>
        <v/>
      </c>
      <c r="C58" s="155" t="str">
        <f>IF(LAHIKONTAKTSED!$AJ58,
    IF(AND(
        LAHIKONTAKTSED!C58 &lt;&gt; ""
    ), 1, -2),
    ""
)</f>
        <v/>
      </c>
      <c r="D58" s="155" t="str">
        <f>IF(LAHIKONTAKTSED!$AJ58,
    IF(AND(
        LAHIKONTAKTSED!D58 &lt;&gt; ""
    ), 1, -2),
    ""
)</f>
        <v/>
      </c>
      <c r="E58" s="156" t="str">
        <f ca="1">IF(LAHIKONTAKTSED!$AJ58,
    IF(
        LAHIKONTAKTSED!E58 &lt;&gt; "",
        IF(
            OR(
            AND(
                ISNUMBER(LAHIKONTAKTSED!E58),
                LAHIKONTAKTSED!E58 &gt; 30000000000,
                LAHIKONTAKTSED!E58 &lt; 63000000000,
                IFERROR(IF(
                    ISERROR(TEXT((CODE(MID("FEDCA@",LEFT(LAHIKONTAKTSED!E58,1),1))-50)*1000000+LEFT(LAHIKONTAKTSED!E58,7),"0000\.00\.00")+0),
                    FALSE,
                    IF(
                        IF(
                            MOD(SUMPRODUCT((MID(LAHIKONTAKTSED!E58,COLUMN($A$1:$J$1),1)+0),(MID("1234567891",COLUMN($A$1:$J$1),1)+0)),11)=10,
                            MOD(MOD(SUMPRODUCT((MID(LAHIKONTAKTSED!E58,COLUMN($A$1:$J$1),1)+0),(MID("3456789123",COLUMN($A$1:$J$1),1)+0)),11),10),
                            MOD(SUMPRODUCT((MID(LAHIKONTAKTSED!E58,COLUMN($A$1:$J$1),1)+0),(MID("1234567891",COLUMN($A$1:$J$1),1)+0)),11)
                        ) = MID(LAHIKONTAKTSED!E58,11,1)+0,
                        TRUE,
                        FALSE
                    )
                ), FALSE)
            ),
            AND(
                ISNUMBER(LAHIKONTAKTSED!E58),
                NOT(
                    ISERROR(
                        DATE(
                            YEAR(LAHIKONTAKTSED!E58),
                            MONTH(LAHIKONTAKTSED!E58),
                            DAY(LAHIKONTAKTSED!E58)
                        )
                    )
                ),
                IFERROR(LAHIKONTAKTSED!E58 &gt;= DATE(1910, 1, 1), FALSE),
                IFERROR(LAHIKONTAKTSED!E58 &lt;= TODAY(), FALSE)
            )
        ), 1, -2),
    -1),
    ""
)</f>
        <v/>
      </c>
      <c r="F58" s="137" t="str">
        <f>IF(LAHIKONTAKTSED!$AJ58,
    IF(
        OR(
            LAHIKONTAKTSED!$I58 = "Lapsevanem",
            LAHIKONTAKTSED!$I58 = "Eestkostja"
        ),
        0,
        IF(
            OR(
                AND(_xlfn.NUMBERVALUE(LAHIKONTAKTSED!F58) &gt;  5000000, _xlfn.NUMBERVALUE(LAHIKONTAKTSED!F58) &lt;  5999999),
                AND(_xlfn.NUMBERVALUE(LAHIKONTAKTSED!F58) &gt; 50000000, _xlfn.NUMBERVALUE(LAHIKONTAKTSED!F58) &lt; 59999999)
            ),
            1,
            -2
        )
    ),
    ""
)</f>
        <v/>
      </c>
      <c r="G58" s="137" t="str">
        <f>IF(LAHIKONTAKTSED!$AJ58,
    IF(
        OR(
            LAHIKONTAKTSED!$I58 = "Lapsevanem",
            LAHIKONTAKTSED!$I58 = "Eestkostja"
        ),
        0,
        IF(
            LAHIKONTAKTSED!G58 &lt;&gt; "",
            1,
            2
        )
    ),
    ""
)</f>
        <v/>
      </c>
      <c r="H58" s="137" t="str">
        <f>IF(LAHIKONTAKTSED!$AJ58, IF(LAHIKONTAKTSED!H58 &lt;&gt; "", 1, 2), "")</f>
        <v/>
      </c>
      <c r="I58" s="157" t="str">
        <f>IF(LAHIKONTAKTSED!$AJ58,
    IF(OR(
        EXACT(LAHIKONTAKTSED!I58, "Lähikontaktne"),
        EXACT(LAHIKONTAKTSED!I58, "Lapsevanem"),
        EXACT(LAHIKONTAKTSED!I58, "Eestkostja")
    ), 1, -2),
    ""
)</f>
        <v/>
      </c>
      <c r="J58" s="137" t="str">
        <f>IF(
    AND(LAHIKONTAKTSED!$AJ58,  LAHIKONTAKTSED!$I58 &lt;&gt; ""),
    IF(
        OR(
            EXACT(LAHIKONTAKTSED!$I58, "Lapsevanem"),
            EXACT(LAHIKONTAKTSED!$I58, "Eestkostja")
        ),
        IF(
            LAHIKONTAKTSED!J58 &lt;&gt; "",
            1,
            -2
        ),
        0
    ),
    ""
)</f>
        <v/>
      </c>
      <c r="K58" s="137" t="str">
        <f>IF(
    AND(LAHIKONTAKTSED!$AJ58,  LAHIKONTAKTSED!$I58 &lt;&gt; ""),
    IF(
        OR(
            EXACT(LAHIKONTAKTSED!$I58, "Lapsevanem"),
            EXACT(LAHIKONTAKTSED!$I58, "Eestkostja")
        ),
        IF(
            LAHIKONTAKTSED!K58 &lt;&gt; "",
            1,
            -2
        ),
        0
    ),
    ""
)</f>
        <v/>
      </c>
      <c r="L58" s="137" t="str">
        <f ca="1">IF(
    AND(LAHIKONTAKTSED!$AJ58,  LAHIKONTAKTSED!$I58 &lt;&gt; ""),
    IF(
        OR(
            EXACT(LAHIKONTAKTSED!$I58, "Lapsevanem"),
            EXACT(LAHIKONTAKTSED!$I58, "Eestkostja")
        ),
        IF(
            LAHIKONTAKTSED!L58 &lt;&gt; "",
            IF(
                OR(
                    AND(
                        ISNUMBER(LAHIKONTAKTSED!L58),
                        LAHIKONTAKTSED!L58 &gt; 30000000000,
                        LAHIKONTAKTSED!L58 &lt; 63000000000,
                        IF(
                            ISERROR(TEXT((CODE(MID("FEDCA@",LEFT(LAHIKONTAKTSED!L58,1),1))-50)*1000000+LEFT(LAHIKONTAKTSED!L58,7),"0000\.00\.00")+0),
                            FALSE,
                            IF(
                                IF(
                                    MOD(SUMPRODUCT((MID(LAHIKONTAKTSED!L58,COLUMN($A$1:$J$1),1)+0),(MID("1234567891",COLUMN($A$1:$J$1),1)+0)),11)=10,
                                    MOD(MOD(SUMPRODUCT((MID(LAHIKONTAKTSED!L58,COLUMN($A$1:$J$1),1)+0),(MID("3456789123",COLUMN($A$1:$J$1),1)+0)),11),10),
                                    MOD(SUMPRODUCT((MID(LAHIKONTAKTSED!L58,COLUMN($A$1:$J$1),1)+0),(MID("1234567891",COLUMN($A$1:$J$1),1)+0)),11)
                                ) = MID(LAHIKONTAKTSED!L58,11,1)+0,
                                TRUE,
                                FALSE
                            )
                        )
                    ),
                    AND(
                        ISNUMBER(LAHIKONTAKTSED!L58),
                        NOT(
                            ISERROR(
                                DATE(
                                    YEAR(LAHIKONTAKTSED!L58),
                                    MONTH(LAHIKONTAKTSED!L58),
                                    DAY(LAHIKONTAKTSED!L58)
                                )
                            )
                        ),
                        IFERROR(LAHIKONTAKTSED!L58 &gt;= DATE(1910, 1, 1), FALSE),
                        IFERROR(LAHIKONTAKTSED!L58 &lt;= TODAY(), FALSE)
                    )
                ),
                1,
                -2),
            -1
        ),
        0
    ),
    ""
)</f>
        <v/>
      </c>
      <c r="M58" s="137" t="str">
        <f>IF(
    AND(LAHIKONTAKTSED!$AJ58,  LAHIKONTAKTSED!$I58 &lt;&gt; ""),
    IF(
        OR(
            EXACT(LAHIKONTAKTSED!$I58, "Lapsevanem"),
            EXACT(LAHIKONTAKTSED!$I58, "Eestkostja")
        ),
        IF(
            OR(
                AND(_xlfn.NUMBERVALUE(LAHIKONTAKTSED!M58) &gt;  5000000, _xlfn.NUMBERVALUE(LAHIKONTAKTSED!M58) &lt;  5999999),
                AND(_xlfn.NUMBERVALUE(LAHIKONTAKTSED!M58) &gt; 50000000, _xlfn.NUMBERVALUE(LAHIKONTAKTSED!M58) &lt; 59999999)
            ),
            1,
            -2
        ),
        0
    ),
    ""
)</f>
        <v/>
      </c>
      <c r="N58" s="137" t="str">
        <f>IF(
    AND(LAHIKONTAKTSED!$AJ58,  LAHIKONTAKTSED!$I58 &lt;&gt; ""),
    IF(
        OR(
            EXACT(LAHIKONTAKTSED!$I58, "Lapsevanem"),
            EXACT(LAHIKONTAKTSED!$I58, "Eestkostja")
        ),
        IF(
            LAHIKONTAKTSED!N58 &lt;&gt; "",
            1,
            2
        ),
        0
    ),
    ""
)</f>
        <v/>
      </c>
      <c r="O58" s="136" t="str">
        <f>IF(
    LAHIKONTAKTSED!$AJ58,
    IF(LAHIKONTAKTSED!O58 &lt;&gt; "", 1, -1),
    ""
)</f>
        <v/>
      </c>
      <c r="P58" s="136" t="str">
        <f>IF(
    LAHIKONTAKTSED!$AJ58,
    IF(LAHIKONTAKTSED!P58 &lt;&gt; "", 1, -1),
    ""
)</f>
        <v/>
      </c>
      <c r="Q58" s="136" t="str">
        <f>IF(
    LAHIKONTAKTSED!$AJ58,
    IF(LAHIKONTAKTSED!Q58 &lt;&gt; "", 1, -1),
    ""
)</f>
        <v/>
      </c>
      <c r="R58" s="136" t="str">
        <f>IF(
    LAHIKONTAKTSED!$AJ58,
    IF(LAHIKONTAKTSED!R58 &lt;&gt; "", 1, 2),
    ""
)</f>
        <v/>
      </c>
      <c r="S58" s="158" t="str">
        <f ca="1">IF(LAHIKONTAKTSED!$AJ58,
    IF(AND(
        ISNUMBER(LAHIKONTAKTSED!S58),
        NOT(
            ISERROR(
                DATE(
                    YEAR(LAHIKONTAKTSED!S58),
                    MONTH(LAHIKONTAKTSED!S58),
                    DAY(LAHIKONTAKTSED!S58)
                )
            )
        ),
        IFERROR(LAHIKONTAKTSED!S58 &gt;= TODAY()-13, FALSE),
        IFERROR(LAHIKONTAKTSED!S58 &lt;= TODAY(), FALSE)
    ), 1, -2),
    ""
)</f>
        <v/>
      </c>
      <c r="T58" s="158" t="str">
        <f ca="1">IF(LAHIKONTAKTSED!$AJ58,
    IF(AND(
        ISNUMBER(LAHIKONTAKTSED!T58),
        NOT(
            ISERROR(
                DATE(
                    YEAR(LAHIKONTAKTSED!T58),
                    MONTH(LAHIKONTAKTSED!T58),
                    DAY(LAHIKONTAKTSED!T58)
                )
            )
        ),
        IFERROR(LAHIKONTAKTSED!T58 &gt;= TODAY()-13, FALSE),
        IFERROR(LAHIKONTAKTSED!T58 &lt;= TODAY()+1, FALSE)
    ), 1, -2),
    ""
)</f>
        <v/>
      </c>
      <c r="U58" s="159" t="str">
        <f ca="1">IF(LAHIKONTAKTSED!$AJ58,
    IF(AND(
        ISNUMBER(LAHIKONTAKTSED!U58),
        NOT(
            ISERROR(
                DATE(
                    YEAR(LAHIKONTAKTSED!U58),
                    MONTH(LAHIKONTAKTSED!U58),
                    DAY(LAHIKONTAKTSED!U58)
                )
            )
        ),
        IFERROR(LAHIKONTAKTSED!U58 &gt;= TODAY(), FALSE),
        IFERROR(LAHIKONTAKTSED!U58 &lt;= TODAY() + 11, FALSE)
    ), 1, -2),
    ""
)</f>
        <v/>
      </c>
      <c r="V58" s="136" t="str">
        <f>IF(
    LAHIKONTAKTSED!$AJ58,
    IF(LAHIKONTAKTSED!V58 &lt;&gt; "", 1, -1),
    ""
)</f>
        <v/>
      </c>
      <c r="W58" s="136" t="str">
        <f>IF(
    LAHIKONTAKTSED!$AJ58,
    IF(LAHIKONTAKTSED!W58 &lt;&gt; "", 1, -1),
    ""
)</f>
        <v/>
      </c>
      <c r="X58" s="159" t="str">
        <f ca="1">IF(
    AND(
        LAHIKONTAKTSED!$AJ58
    ),
    IF(
        LAHIKONTAKTSED!X58 &lt;&gt; "",
        IF(
            OR(
            AND(
                ISNUMBER(LAHIKONTAKTSED!X58),
                LAHIKONTAKTSED!X58 &gt; 30000000000,
                LAHIKONTAKTSED!X58 &lt; 63000000000,
                IFERROR(IF(
                    ISERROR(TEXT((CODE(MID("FEDCA@",LEFT(LAHIKONTAKTSED!X58,1),1))-50)*1000000+LEFT(LAHIKONTAKTSED!X58,7),"0000\.00\.00")+0),
                    FALSE,
                    IF(
                        IF(
                            MOD(SUMPRODUCT((MID(LAHIKONTAKTSED!X58,COLUMN($A$1:$J$1),1)+0),(MID("1234567891",COLUMN($A$1:$J$1),1)+0)),11)=10,
                            MOD(MOD(SUMPRODUCT((MID(LAHIKONTAKTSED!X58,COLUMN($A$1:$J$1),1)+0),(MID("3456789123",COLUMN($A$1:$J$1),1)+0)),11),10),
                            MOD(SUMPRODUCT((MID(LAHIKONTAKTSED!X58,COLUMN($A$1:$J$1),1)+0),(MID("1234567891",COLUMN($A$1:$J$1),1)+0)),11)
                        ) = MID(LAHIKONTAKTSED!X58,11,1)+0,
                        TRUE,
                        FALSE
                    )
                ), FALSE)
            ),
            AND(
                ISNUMBER(LAHIKONTAKTSED!X58),
                NOT(
                    ISERROR(
                        DATE(
                            YEAR(LAHIKONTAKTSED!X58),
                            MONTH(LAHIKONTAKTSED!X58),
                            DAY(LAHIKONTAKTSED!X58)
                        )
                    )
                ),
                IFERROR(LAHIKONTAKTSED!X58 &gt;= DATE(1910, 1, 1), FALSE),
                IFERROR(LAHIKONTAKTSED!X58 &lt;= TODAY(), FALSE)
            )
        ), 1, -2),
    -1),
    ""
)</f>
        <v/>
      </c>
    </row>
    <row r="59" spans="1:24" x14ac:dyDescent="0.35">
      <c r="A59" s="138" t="str">
        <f>LAHIKONTAKTSED!A59</f>
        <v/>
      </c>
      <c r="B59" s="154" t="str">
        <f ca="1">IF(LAHIKONTAKTSED!$AJ59,
    IF(AND(
        ISNUMBER(LAHIKONTAKTSED!B59),
        NOT(
            ISERROR(
                DATE(
                    YEAR(LAHIKONTAKTSED!B59),
                    MONTH(LAHIKONTAKTSED!B59),
                    DAY(LAHIKONTAKTSED!B59)
                )
            )
        ),
        IFERROR(LAHIKONTAKTSED!B59 &gt;= TODAY()-13, FALSE),
        IFERROR(LAHIKONTAKTSED!B59 &lt;= TODAY(), FALSE)
    ), 1, -2),
    ""
)</f>
        <v/>
      </c>
      <c r="C59" s="155" t="str">
        <f>IF(LAHIKONTAKTSED!$AJ59,
    IF(AND(
        LAHIKONTAKTSED!C59 &lt;&gt; ""
    ), 1, -2),
    ""
)</f>
        <v/>
      </c>
      <c r="D59" s="155" t="str">
        <f>IF(LAHIKONTAKTSED!$AJ59,
    IF(AND(
        LAHIKONTAKTSED!D59 &lt;&gt; ""
    ), 1, -2),
    ""
)</f>
        <v/>
      </c>
      <c r="E59" s="156" t="str">
        <f ca="1">IF(LAHIKONTAKTSED!$AJ59,
    IF(
        LAHIKONTAKTSED!E59 &lt;&gt; "",
        IF(
            OR(
            AND(
                ISNUMBER(LAHIKONTAKTSED!E59),
                LAHIKONTAKTSED!E59 &gt; 30000000000,
                LAHIKONTAKTSED!E59 &lt; 63000000000,
                IFERROR(IF(
                    ISERROR(TEXT((CODE(MID("FEDCA@",LEFT(LAHIKONTAKTSED!E59,1),1))-50)*1000000+LEFT(LAHIKONTAKTSED!E59,7),"0000\.00\.00")+0),
                    FALSE,
                    IF(
                        IF(
                            MOD(SUMPRODUCT((MID(LAHIKONTAKTSED!E59,COLUMN($A$1:$J$1),1)+0),(MID("1234567891",COLUMN($A$1:$J$1),1)+0)),11)=10,
                            MOD(MOD(SUMPRODUCT((MID(LAHIKONTAKTSED!E59,COLUMN($A$1:$J$1),1)+0),(MID("3456789123",COLUMN($A$1:$J$1),1)+0)),11),10),
                            MOD(SUMPRODUCT((MID(LAHIKONTAKTSED!E59,COLUMN($A$1:$J$1),1)+0),(MID("1234567891",COLUMN($A$1:$J$1),1)+0)),11)
                        ) = MID(LAHIKONTAKTSED!E59,11,1)+0,
                        TRUE,
                        FALSE
                    )
                ), FALSE)
            ),
            AND(
                ISNUMBER(LAHIKONTAKTSED!E59),
                NOT(
                    ISERROR(
                        DATE(
                            YEAR(LAHIKONTAKTSED!E59),
                            MONTH(LAHIKONTAKTSED!E59),
                            DAY(LAHIKONTAKTSED!E59)
                        )
                    )
                ),
                IFERROR(LAHIKONTAKTSED!E59 &gt;= DATE(1910, 1, 1), FALSE),
                IFERROR(LAHIKONTAKTSED!E59 &lt;= TODAY(), FALSE)
            )
        ), 1, -2),
    -1),
    ""
)</f>
        <v/>
      </c>
      <c r="F59" s="137" t="str">
        <f>IF(LAHIKONTAKTSED!$AJ59,
    IF(
        OR(
            LAHIKONTAKTSED!$I59 = "Lapsevanem",
            LAHIKONTAKTSED!$I59 = "Eestkostja"
        ),
        0,
        IF(
            OR(
                AND(_xlfn.NUMBERVALUE(LAHIKONTAKTSED!F59) &gt;  5000000, _xlfn.NUMBERVALUE(LAHIKONTAKTSED!F59) &lt;  5999999),
                AND(_xlfn.NUMBERVALUE(LAHIKONTAKTSED!F59) &gt; 50000000, _xlfn.NUMBERVALUE(LAHIKONTAKTSED!F59) &lt; 59999999)
            ),
            1,
            -2
        )
    ),
    ""
)</f>
        <v/>
      </c>
      <c r="G59" s="137" t="str">
        <f>IF(LAHIKONTAKTSED!$AJ59,
    IF(
        OR(
            LAHIKONTAKTSED!$I59 = "Lapsevanem",
            LAHIKONTAKTSED!$I59 = "Eestkostja"
        ),
        0,
        IF(
            LAHIKONTAKTSED!G59 &lt;&gt; "",
            1,
            2
        )
    ),
    ""
)</f>
        <v/>
      </c>
      <c r="H59" s="137" t="str">
        <f>IF(LAHIKONTAKTSED!$AJ59, IF(LAHIKONTAKTSED!H59 &lt;&gt; "", 1, 2), "")</f>
        <v/>
      </c>
      <c r="I59" s="157" t="str">
        <f>IF(LAHIKONTAKTSED!$AJ59,
    IF(OR(
        EXACT(LAHIKONTAKTSED!I59, "Lähikontaktne"),
        EXACT(LAHIKONTAKTSED!I59, "Lapsevanem"),
        EXACT(LAHIKONTAKTSED!I59, "Eestkostja")
    ), 1, -2),
    ""
)</f>
        <v/>
      </c>
      <c r="J59" s="137" t="str">
        <f>IF(
    AND(LAHIKONTAKTSED!$AJ59,  LAHIKONTAKTSED!$I59 &lt;&gt; ""),
    IF(
        OR(
            EXACT(LAHIKONTAKTSED!$I59, "Lapsevanem"),
            EXACT(LAHIKONTAKTSED!$I59, "Eestkostja")
        ),
        IF(
            LAHIKONTAKTSED!J59 &lt;&gt; "",
            1,
            -2
        ),
        0
    ),
    ""
)</f>
        <v/>
      </c>
      <c r="K59" s="137" t="str">
        <f>IF(
    AND(LAHIKONTAKTSED!$AJ59,  LAHIKONTAKTSED!$I59 &lt;&gt; ""),
    IF(
        OR(
            EXACT(LAHIKONTAKTSED!$I59, "Lapsevanem"),
            EXACT(LAHIKONTAKTSED!$I59, "Eestkostja")
        ),
        IF(
            LAHIKONTAKTSED!K59 &lt;&gt; "",
            1,
            -2
        ),
        0
    ),
    ""
)</f>
        <v/>
      </c>
      <c r="L59" s="137" t="str">
        <f ca="1">IF(
    AND(LAHIKONTAKTSED!$AJ59,  LAHIKONTAKTSED!$I59 &lt;&gt; ""),
    IF(
        OR(
            EXACT(LAHIKONTAKTSED!$I59, "Lapsevanem"),
            EXACT(LAHIKONTAKTSED!$I59, "Eestkostja")
        ),
        IF(
            LAHIKONTAKTSED!L59 &lt;&gt; "",
            IF(
                OR(
                    AND(
                        ISNUMBER(LAHIKONTAKTSED!L59),
                        LAHIKONTAKTSED!L59 &gt; 30000000000,
                        LAHIKONTAKTSED!L59 &lt; 63000000000,
                        IF(
                            ISERROR(TEXT((CODE(MID("FEDCA@",LEFT(LAHIKONTAKTSED!L59,1),1))-50)*1000000+LEFT(LAHIKONTAKTSED!L59,7),"0000\.00\.00")+0),
                            FALSE,
                            IF(
                                IF(
                                    MOD(SUMPRODUCT((MID(LAHIKONTAKTSED!L59,COLUMN($A$1:$J$1),1)+0),(MID("1234567891",COLUMN($A$1:$J$1),1)+0)),11)=10,
                                    MOD(MOD(SUMPRODUCT((MID(LAHIKONTAKTSED!L59,COLUMN($A$1:$J$1),1)+0),(MID("3456789123",COLUMN($A$1:$J$1),1)+0)),11),10),
                                    MOD(SUMPRODUCT((MID(LAHIKONTAKTSED!L59,COLUMN($A$1:$J$1),1)+0),(MID("1234567891",COLUMN($A$1:$J$1),1)+0)),11)
                                ) = MID(LAHIKONTAKTSED!L59,11,1)+0,
                                TRUE,
                                FALSE
                            )
                        )
                    ),
                    AND(
                        ISNUMBER(LAHIKONTAKTSED!L59),
                        NOT(
                            ISERROR(
                                DATE(
                                    YEAR(LAHIKONTAKTSED!L59),
                                    MONTH(LAHIKONTAKTSED!L59),
                                    DAY(LAHIKONTAKTSED!L59)
                                )
                            )
                        ),
                        IFERROR(LAHIKONTAKTSED!L59 &gt;= DATE(1910, 1, 1), FALSE),
                        IFERROR(LAHIKONTAKTSED!L59 &lt;= TODAY(), FALSE)
                    )
                ),
                1,
                -2),
            -1
        ),
        0
    ),
    ""
)</f>
        <v/>
      </c>
      <c r="M59" s="137" t="str">
        <f>IF(
    AND(LAHIKONTAKTSED!$AJ59,  LAHIKONTAKTSED!$I59 &lt;&gt; ""),
    IF(
        OR(
            EXACT(LAHIKONTAKTSED!$I59, "Lapsevanem"),
            EXACT(LAHIKONTAKTSED!$I59, "Eestkostja")
        ),
        IF(
            OR(
                AND(_xlfn.NUMBERVALUE(LAHIKONTAKTSED!M59) &gt;  5000000, _xlfn.NUMBERVALUE(LAHIKONTAKTSED!M59) &lt;  5999999),
                AND(_xlfn.NUMBERVALUE(LAHIKONTAKTSED!M59) &gt; 50000000, _xlfn.NUMBERVALUE(LAHIKONTAKTSED!M59) &lt; 59999999)
            ),
            1,
            -2
        ),
        0
    ),
    ""
)</f>
        <v/>
      </c>
      <c r="N59" s="137" t="str">
        <f>IF(
    AND(LAHIKONTAKTSED!$AJ59,  LAHIKONTAKTSED!$I59 &lt;&gt; ""),
    IF(
        OR(
            EXACT(LAHIKONTAKTSED!$I59, "Lapsevanem"),
            EXACT(LAHIKONTAKTSED!$I59, "Eestkostja")
        ),
        IF(
            LAHIKONTAKTSED!N59 &lt;&gt; "",
            1,
            2
        ),
        0
    ),
    ""
)</f>
        <v/>
      </c>
      <c r="O59" s="136" t="str">
        <f>IF(
    LAHIKONTAKTSED!$AJ59,
    IF(LAHIKONTAKTSED!O59 &lt;&gt; "", 1, -1),
    ""
)</f>
        <v/>
      </c>
      <c r="P59" s="136" t="str">
        <f>IF(
    LAHIKONTAKTSED!$AJ59,
    IF(LAHIKONTAKTSED!P59 &lt;&gt; "", 1, -1),
    ""
)</f>
        <v/>
      </c>
      <c r="Q59" s="136" t="str">
        <f>IF(
    LAHIKONTAKTSED!$AJ59,
    IF(LAHIKONTAKTSED!Q59 &lt;&gt; "", 1, -1),
    ""
)</f>
        <v/>
      </c>
      <c r="R59" s="136" t="str">
        <f>IF(
    LAHIKONTAKTSED!$AJ59,
    IF(LAHIKONTAKTSED!R59 &lt;&gt; "", 1, 2),
    ""
)</f>
        <v/>
      </c>
      <c r="S59" s="158" t="str">
        <f ca="1">IF(LAHIKONTAKTSED!$AJ59,
    IF(AND(
        ISNUMBER(LAHIKONTAKTSED!S59),
        NOT(
            ISERROR(
                DATE(
                    YEAR(LAHIKONTAKTSED!S59),
                    MONTH(LAHIKONTAKTSED!S59),
                    DAY(LAHIKONTAKTSED!S59)
                )
            )
        ),
        IFERROR(LAHIKONTAKTSED!S59 &gt;= TODAY()-13, FALSE),
        IFERROR(LAHIKONTAKTSED!S59 &lt;= TODAY(), FALSE)
    ), 1, -2),
    ""
)</f>
        <v/>
      </c>
      <c r="T59" s="158" t="str">
        <f ca="1">IF(LAHIKONTAKTSED!$AJ59,
    IF(AND(
        ISNUMBER(LAHIKONTAKTSED!T59),
        NOT(
            ISERROR(
                DATE(
                    YEAR(LAHIKONTAKTSED!T59),
                    MONTH(LAHIKONTAKTSED!T59),
                    DAY(LAHIKONTAKTSED!T59)
                )
            )
        ),
        IFERROR(LAHIKONTAKTSED!T59 &gt;= TODAY()-13, FALSE),
        IFERROR(LAHIKONTAKTSED!T59 &lt;= TODAY()+1, FALSE)
    ), 1, -2),
    ""
)</f>
        <v/>
      </c>
      <c r="U59" s="159" t="str">
        <f ca="1">IF(LAHIKONTAKTSED!$AJ59,
    IF(AND(
        ISNUMBER(LAHIKONTAKTSED!U59),
        NOT(
            ISERROR(
                DATE(
                    YEAR(LAHIKONTAKTSED!U59),
                    MONTH(LAHIKONTAKTSED!U59),
                    DAY(LAHIKONTAKTSED!U59)
                )
            )
        ),
        IFERROR(LAHIKONTAKTSED!U59 &gt;= TODAY(), FALSE),
        IFERROR(LAHIKONTAKTSED!U59 &lt;= TODAY() + 11, FALSE)
    ), 1, -2),
    ""
)</f>
        <v/>
      </c>
      <c r="V59" s="136" t="str">
        <f>IF(
    LAHIKONTAKTSED!$AJ59,
    IF(LAHIKONTAKTSED!V59 &lt;&gt; "", 1, -1),
    ""
)</f>
        <v/>
      </c>
      <c r="W59" s="136" t="str">
        <f>IF(
    LAHIKONTAKTSED!$AJ59,
    IF(LAHIKONTAKTSED!W59 &lt;&gt; "", 1, -1),
    ""
)</f>
        <v/>
      </c>
      <c r="X59" s="159" t="str">
        <f ca="1">IF(
    AND(
        LAHIKONTAKTSED!$AJ59
    ),
    IF(
        LAHIKONTAKTSED!X59 &lt;&gt; "",
        IF(
            OR(
            AND(
                ISNUMBER(LAHIKONTAKTSED!X59),
                LAHIKONTAKTSED!X59 &gt; 30000000000,
                LAHIKONTAKTSED!X59 &lt; 63000000000,
                IFERROR(IF(
                    ISERROR(TEXT((CODE(MID("FEDCA@",LEFT(LAHIKONTAKTSED!X59,1),1))-50)*1000000+LEFT(LAHIKONTAKTSED!X59,7),"0000\.00\.00")+0),
                    FALSE,
                    IF(
                        IF(
                            MOD(SUMPRODUCT((MID(LAHIKONTAKTSED!X59,COLUMN($A$1:$J$1),1)+0),(MID("1234567891",COLUMN($A$1:$J$1),1)+0)),11)=10,
                            MOD(MOD(SUMPRODUCT((MID(LAHIKONTAKTSED!X59,COLUMN($A$1:$J$1),1)+0),(MID("3456789123",COLUMN($A$1:$J$1),1)+0)),11),10),
                            MOD(SUMPRODUCT((MID(LAHIKONTAKTSED!X59,COLUMN($A$1:$J$1),1)+0),(MID("1234567891",COLUMN($A$1:$J$1),1)+0)),11)
                        ) = MID(LAHIKONTAKTSED!X59,11,1)+0,
                        TRUE,
                        FALSE
                    )
                ), FALSE)
            ),
            AND(
                ISNUMBER(LAHIKONTAKTSED!X59),
                NOT(
                    ISERROR(
                        DATE(
                            YEAR(LAHIKONTAKTSED!X59),
                            MONTH(LAHIKONTAKTSED!X59),
                            DAY(LAHIKONTAKTSED!X59)
                        )
                    )
                ),
                IFERROR(LAHIKONTAKTSED!X59 &gt;= DATE(1910, 1, 1), FALSE),
                IFERROR(LAHIKONTAKTSED!X59 &lt;= TODAY(), FALSE)
            )
        ), 1, -2),
    -1),
    ""
)</f>
        <v/>
      </c>
    </row>
    <row r="60" spans="1:24" x14ac:dyDescent="0.35">
      <c r="A60" s="138" t="str">
        <f>LAHIKONTAKTSED!A60</f>
        <v/>
      </c>
      <c r="B60" s="154" t="str">
        <f ca="1">IF(LAHIKONTAKTSED!$AJ60,
    IF(AND(
        ISNUMBER(LAHIKONTAKTSED!B60),
        NOT(
            ISERROR(
                DATE(
                    YEAR(LAHIKONTAKTSED!B60),
                    MONTH(LAHIKONTAKTSED!B60),
                    DAY(LAHIKONTAKTSED!B60)
                )
            )
        ),
        IFERROR(LAHIKONTAKTSED!B60 &gt;= TODAY()-13, FALSE),
        IFERROR(LAHIKONTAKTSED!B60 &lt;= TODAY(), FALSE)
    ), 1, -2),
    ""
)</f>
        <v/>
      </c>
      <c r="C60" s="155" t="str">
        <f>IF(LAHIKONTAKTSED!$AJ60,
    IF(AND(
        LAHIKONTAKTSED!C60 &lt;&gt; ""
    ), 1, -2),
    ""
)</f>
        <v/>
      </c>
      <c r="D60" s="155" t="str">
        <f>IF(LAHIKONTAKTSED!$AJ60,
    IF(AND(
        LAHIKONTAKTSED!D60 &lt;&gt; ""
    ), 1, -2),
    ""
)</f>
        <v/>
      </c>
      <c r="E60" s="156" t="str">
        <f ca="1">IF(LAHIKONTAKTSED!$AJ60,
    IF(
        LAHIKONTAKTSED!E60 &lt;&gt; "",
        IF(
            OR(
            AND(
                ISNUMBER(LAHIKONTAKTSED!E60),
                LAHIKONTAKTSED!E60 &gt; 30000000000,
                LAHIKONTAKTSED!E60 &lt; 63000000000,
                IFERROR(IF(
                    ISERROR(TEXT((CODE(MID("FEDCA@",LEFT(LAHIKONTAKTSED!E60,1),1))-50)*1000000+LEFT(LAHIKONTAKTSED!E60,7),"0000\.00\.00")+0),
                    FALSE,
                    IF(
                        IF(
                            MOD(SUMPRODUCT((MID(LAHIKONTAKTSED!E60,COLUMN($A$1:$J$1),1)+0),(MID("1234567891",COLUMN($A$1:$J$1),1)+0)),11)=10,
                            MOD(MOD(SUMPRODUCT((MID(LAHIKONTAKTSED!E60,COLUMN($A$1:$J$1),1)+0),(MID("3456789123",COLUMN($A$1:$J$1),1)+0)),11),10),
                            MOD(SUMPRODUCT((MID(LAHIKONTAKTSED!E60,COLUMN($A$1:$J$1),1)+0),(MID("1234567891",COLUMN($A$1:$J$1),1)+0)),11)
                        ) = MID(LAHIKONTAKTSED!E60,11,1)+0,
                        TRUE,
                        FALSE
                    )
                ), FALSE)
            ),
            AND(
                ISNUMBER(LAHIKONTAKTSED!E60),
                NOT(
                    ISERROR(
                        DATE(
                            YEAR(LAHIKONTAKTSED!E60),
                            MONTH(LAHIKONTAKTSED!E60),
                            DAY(LAHIKONTAKTSED!E60)
                        )
                    )
                ),
                IFERROR(LAHIKONTAKTSED!E60 &gt;= DATE(1910, 1, 1), FALSE),
                IFERROR(LAHIKONTAKTSED!E60 &lt;= TODAY(), FALSE)
            )
        ), 1, -2),
    -1),
    ""
)</f>
        <v/>
      </c>
      <c r="F60" s="137" t="str">
        <f>IF(LAHIKONTAKTSED!$AJ60,
    IF(
        OR(
            LAHIKONTAKTSED!$I60 = "Lapsevanem",
            LAHIKONTAKTSED!$I60 = "Eestkostja"
        ),
        0,
        IF(
            OR(
                AND(_xlfn.NUMBERVALUE(LAHIKONTAKTSED!F60) &gt;  5000000, _xlfn.NUMBERVALUE(LAHIKONTAKTSED!F60) &lt;  5999999),
                AND(_xlfn.NUMBERVALUE(LAHIKONTAKTSED!F60) &gt; 50000000, _xlfn.NUMBERVALUE(LAHIKONTAKTSED!F60) &lt; 59999999)
            ),
            1,
            -2
        )
    ),
    ""
)</f>
        <v/>
      </c>
      <c r="G60" s="137" t="str">
        <f>IF(LAHIKONTAKTSED!$AJ60,
    IF(
        OR(
            LAHIKONTAKTSED!$I60 = "Lapsevanem",
            LAHIKONTAKTSED!$I60 = "Eestkostja"
        ),
        0,
        IF(
            LAHIKONTAKTSED!G60 &lt;&gt; "",
            1,
            2
        )
    ),
    ""
)</f>
        <v/>
      </c>
      <c r="H60" s="137" t="str">
        <f>IF(LAHIKONTAKTSED!$AJ60, IF(LAHIKONTAKTSED!H60 &lt;&gt; "", 1, 2), "")</f>
        <v/>
      </c>
      <c r="I60" s="157" t="str">
        <f>IF(LAHIKONTAKTSED!$AJ60,
    IF(OR(
        EXACT(LAHIKONTAKTSED!I60, "Lähikontaktne"),
        EXACT(LAHIKONTAKTSED!I60, "Lapsevanem"),
        EXACT(LAHIKONTAKTSED!I60, "Eestkostja")
    ), 1, -2),
    ""
)</f>
        <v/>
      </c>
      <c r="J60" s="137" t="str">
        <f>IF(
    AND(LAHIKONTAKTSED!$AJ60,  LAHIKONTAKTSED!$I60 &lt;&gt; ""),
    IF(
        OR(
            EXACT(LAHIKONTAKTSED!$I60, "Lapsevanem"),
            EXACT(LAHIKONTAKTSED!$I60, "Eestkostja")
        ),
        IF(
            LAHIKONTAKTSED!J60 &lt;&gt; "",
            1,
            -2
        ),
        0
    ),
    ""
)</f>
        <v/>
      </c>
      <c r="K60" s="137" t="str">
        <f>IF(
    AND(LAHIKONTAKTSED!$AJ60,  LAHIKONTAKTSED!$I60 &lt;&gt; ""),
    IF(
        OR(
            EXACT(LAHIKONTAKTSED!$I60, "Lapsevanem"),
            EXACT(LAHIKONTAKTSED!$I60, "Eestkostja")
        ),
        IF(
            LAHIKONTAKTSED!K60 &lt;&gt; "",
            1,
            -2
        ),
        0
    ),
    ""
)</f>
        <v/>
      </c>
      <c r="L60" s="137" t="str">
        <f ca="1">IF(
    AND(LAHIKONTAKTSED!$AJ60,  LAHIKONTAKTSED!$I60 &lt;&gt; ""),
    IF(
        OR(
            EXACT(LAHIKONTAKTSED!$I60, "Lapsevanem"),
            EXACT(LAHIKONTAKTSED!$I60, "Eestkostja")
        ),
        IF(
            LAHIKONTAKTSED!L60 &lt;&gt; "",
            IF(
                OR(
                    AND(
                        ISNUMBER(LAHIKONTAKTSED!L60),
                        LAHIKONTAKTSED!L60 &gt; 30000000000,
                        LAHIKONTAKTSED!L60 &lt; 63000000000,
                        IF(
                            ISERROR(TEXT((CODE(MID("FEDCA@",LEFT(LAHIKONTAKTSED!L60,1),1))-50)*1000000+LEFT(LAHIKONTAKTSED!L60,7),"0000\.00\.00")+0),
                            FALSE,
                            IF(
                                IF(
                                    MOD(SUMPRODUCT((MID(LAHIKONTAKTSED!L60,COLUMN($A$1:$J$1),1)+0),(MID("1234567891",COLUMN($A$1:$J$1),1)+0)),11)=10,
                                    MOD(MOD(SUMPRODUCT((MID(LAHIKONTAKTSED!L60,COLUMN($A$1:$J$1),1)+0),(MID("3456789123",COLUMN($A$1:$J$1),1)+0)),11),10),
                                    MOD(SUMPRODUCT((MID(LAHIKONTAKTSED!L60,COLUMN($A$1:$J$1),1)+0),(MID("1234567891",COLUMN($A$1:$J$1),1)+0)),11)
                                ) = MID(LAHIKONTAKTSED!L60,11,1)+0,
                                TRUE,
                                FALSE
                            )
                        )
                    ),
                    AND(
                        ISNUMBER(LAHIKONTAKTSED!L60),
                        NOT(
                            ISERROR(
                                DATE(
                                    YEAR(LAHIKONTAKTSED!L60),
                                    MONTH(LAHIKONTAKTSED!L60),
                                    DAY(LAHIKONTAKTSED!L60)
                                )
                            )
                        ),
                        IFERROR(LAHIKONTAKTSED!L60 &gt;= DATE(1910, 1, 1), FALSE),
                        IFERROR(LAHIKONTAKTSED!L60 &lt;= TODAY(), FALSE)
                    )
                ),
                1,
                -2),
            -1
        ),
        0
    ),
    ""
)</f>
        <v/>
      </c>
      <c r="M60" s="137" t="str">
        <f>IF(
    AND(LAHIKONTAKTSED!$AJ60,  LAHIKONTAKTSED!$I60 &lt;&gt; ""),
    IF(
        OR(
            EXACT(LAHIKONTAKTSED!$I60, "Lapsevanem"),
            EXACT(LAHIKONTAKTSED!$I60, "Eestkostja")
        ),
        IF(
            OR(
                AND(_xlfn.NUMBERVALUE(LAHIKONTAKTSED!M60) &gt;  5000000, _xlfn.NUMBERVALUE(LAHIKONTAKTSED!M60) &lt;  5999999),
                AND(_xlfn.NUMBERVALUE(LAHIKONTAKTSED!M60) &gt; 50000000, _xlfn.NUMBERVALUE(LAHIKONTAKTSED!M60) &lt; 59999999)
            ),
            1,
            -2
        ),
        0
    ),
    ""
)</f>
        <v/>
      </c>
      <c r="N60" s="137" t="str">
        <f>IF(
    AND(LAHIKONTAKTSED!$AJ60,  LAHIKONTAKTSED!$I60 &lt;&gt; ""),
    IF(
        OR(
            EXACT(LAHIKONTAKTSED!$I60, "Lapsevanem"),
            EXACT(LAHIKONTAKTSED!$I60, "Eestkostja")
        ),
        IF(
            LAHIKONTAKTSED!N60 &lt;&gt; "",
            1,
            2
        ),
        0
    ),
    ""
)</f>
        <v/>
      </c>
      <c r="O60" s="136" t="str">
        <f>IF(
    LAHIKONTAKTSED!$AJ60,
    IF(LAHIKONTAKTSED!O60 &lt;&gt; "", 1, -1),
    ""
)</f>
        <v/>
      </c>
      <c r="P60" s="136" t="str">
        <f>IF(
    LAHIKONTAKTSED!$AJ60,
    IF(LAHIKONTAKTSED!P60 &lt;&gt; "", 1, -1),
    ""
)</f>
        <v/>
      </c>
      <c r="Q60" s="136" t="str">
        <f>IF(
    LAHIKONTAKTSED!$AJ60,
    IF(LAHIKONTAKTSED!Q60 &lt;&gt; "", 1, -1),
    ""
)</f>
        <v/>
      </c>
      <c r="R60" s="136" t="str">
        <f>IF(
    LAHIKONTAKTSED!$AJ60,
    IF(LAHIKONTAKTSED!R60 &lt;&gt; "", 1, 2),
    ""
)</f>
        <v/>
      </c>
      <c r="S60" s="158" t="str">
        <f ca="1">IF(LAHIKONTAKTSED!$AJ60,
    IF(AND(
        ISNUMBER(LAHIKONTAKTSED!S60),
        NOT(
            ISERROR(
                DATE(
                    YEAR(LAHIKONTAKTSED!S60),
                    MONTH(LAHIKONTAKTSED!S60),
                    DAY(LAHIKONTAKTSED!S60)
                )
            )
        ),
        IFERROR(LAHIKONTAKTSED!S60 &gt;= TODAY()-13, FALSE),
        IFERROR(LAHIKONTAKTSED!S60 &lt;= TODAY(), FALSE)
    ), 1, -2),
    ""
)</f>
        <v/>
      </c>
      <c r="T60" s="158" t="str">
        <f ca="1">IF(LAHIKONTAKTSED!$AJ60,
    IF(AND(
        ISNUMBER(LAHIKONTAKTSED!T60),
        NOT(
            ISERROR(
                DATE(
                    YEAR(LAHIKONTAKTSED!T60),
                    MONTH(LAHIKONTAKTSED!T60),
                    DAY(LAHIKONTAKTSED!T60)
                )
            )
        ),
        IFERROR(LAHIKONTAKTSED!T60 &gt;= TODAY()-13, FALSE),
        IFERROR(LAHIKONTAKTSED!T60 &lt;= TODAY()+1, FALSE)
    ), 1, -2),
    ""
)</f>
        <v/>
      </c>
      <c r="U60" s="159" t="str">
        <f ca="1">IF(LAHIKONTAKTSED!$AJ60,
    IF(AND(
        ISNUMBER(LAHIKONTAKTSED!U60),
        NOT(
            ISERROR(
                DATE(
                    YEAR(LAHIKONTAKTSED!U60),
                    MONTH(LAHIKONTAKTSED!U60),
                    DAY(LAHIKONTAKTSED!U60)
                )
            )
        ),
        IFERROR(LAHIKONTAKTSED!U60 &gt;= TODAY(), FALSE),
        IFERROR(LAHIKONTAKTSED!U60 &lt;= TODAY() + 11, FALSE)
    ), 1, -2),
    ""
)</f>
        <v/>
      </c>
      <c r="V60" s="136" t="str">
        <f>IF(
    LAHIKONTAKTSED!$AJ60,
    IF(LAHIKONTAKTSED!V60 &lt;&gt; "", 1, -1),
    ""
)</f>
        <v/>
      </c>
      <c r="W60" s="136" t="str">
        <f>IF(
    LAHIKONTAKTSED!$AJ60,
    IF(LAHIKONTAKTSED!W60 &lt;&gt; "", 1, -1),
    ""
)</f>
        <v/>
      </c>
      <c r="X60" s="159" t="str">
        <f ca="1">IF(
    AND(
        LAHIKONTAKTSED!$AJ60
    ),
    IF(
        LAHIKONTAKTSED!X60 &lt;&gt; "",
        IF(
            OR(
            AND(
                ISNUMBER(LAHIKONTAKTSED!X60),
                LAHIKONTAKTSED!X60 &gt; 30000000000,
                LAHIKONTAKTSED!X60 &lt; 63000000000,
                IFERROR(IF(
                    ISERROR(TEXT((CODE(MID("FEDCA@",LEFT(LAHIKONTAKTSED!X60,1),1))-50)*1000000+LEFT(LAHIKONTAKTSED!X60,7),"0000\.00\.00")+0),
                    FALSE,
                    IF(
                        IF(
                            MOD(SUMPRODUCT((MID(LAHIKONTAKTSED!X60,COLUMN($A$1:$J$1),1)+0),(MID("1234567891",COLUMN($A$1:$J$1),1)+0)),11)=10,
                            MOD(MOD(SUMPRODUCT((MID(LAHIKONTAKTSED!X60,COLUMN($A$1:$J$1),1)+0),(MID("3456789123",COLUMN($A$1:$J$1),1)+0)),11),10),
                            MOD(SUMPRODUCT((MID(LAHIKONTAKTSED!X60,COLUMN($A$1:$J$1),1)+0),(MID("1234567891",COLUMN($A$1:$J$1),1)+0)),11)
                        ) = MID(LAHIKONTAKTSED!X60,11,1)+0,
                        TRUE,
                        FALSE
                    )
                ), FALSE)
            ),
            AND(
                ISNUMBER(LAHIKONTAKTSED!X60),
                NOT(
                    ISERROR(
                        DATE(
                            YEAR(LAHIKONTAKTSED!X60),
                            MONTH(LAHIKONTAKTSED!X60),
                            DAY(LAHIKONTAKTSED!X60)
                        )
                    )
                ),
                IFERROR(LAHIKONTAKTSED!X60 &gt;= DATE(1910, 1, 1), FALSE),
                IFERROR(LAHIKONTAKTSED!X60 &lt;= TODAY(), FALSE)
            )
        ), 1, -2),
    -1),
    ""
)</f>
        <v/>
      </c>
    </row>
    <row r="61" spans="1:24" x14ac:dyDescent="0.35">
      <c r="A61" s="138" t="str">
        <f>LAHIKONTAKTSED!A61</f>
        <v/>
      </c>
      <c r="B61" s="154" t="str">
        <f ca="1">IF(LAHIKONTAKTSED!$AJ61,
    IF(AND(
        ISNUMBER(LAHIKONTAKTSED!B61),
        NOT(
            ISERROR(
                DATE(
                    YEAR(LAHIKONTAKTSED!B61),
                    MONTH(LAHIKONTAKTSED!B61),
                    DAY(LAHIKONTAKTSED!B61)
                )
            )
        ),
        IFERROR(LAHIKONTAKTSED!B61 &gt;= TODAY()-13, FALSE),
        IFERROR(LAHIKONTAKTSED!B61 &lt;= TODAY(), FALSE)
    ), 1, -2),
    ""
)</f>
        <v/>
      </c>
      <c r="C61" s="155" t="str">
        <f>IF(LAHIKONTAKTSED!$AJ61,
    IF(AND(
        LAHIKONTAKTSED!C61 &lt;&gt; ""
    ), 1, -2),
    ""
)</f>
        <v/>
      </c>
      <c r="D61" s="155" t="str">
        <f>IF(LAHIKONTAKTSED!$AJ61,
    IF(AND(
        LAHIKONTAKTSED!D61 &lt;&gt; ""
    ), 1, -2),
    ""
)</f>
        <v/>
      </c>
      <c r="E61" s="156" t="str">
        <f ca="1">IF(LAHIKONTAKTSED!$AJ61,
    IF(
        LAHIKONTAKTSED!E61 &lt;&gt; "",
        IF(
            OR(
            AND(
                ISNUMBER(LAHIKONTAKTSED!E61),
                LAHIKONTAKTSED!E61 &gt; 30000000000,
                LAHIKONTAKTSED!E61 &lt; 63000000000,
                IFERROR(IF(
                    ISERROR(TEXT((CODE(MID("FEDCA@",LEFT(LAHIKONTAKTSED!E61,1),1))-50)*1000000+LEFT(LAHIKONTAKTSED!E61,7),"0000\.00\.00")+0),
                    FALSE,
                    IF(
                        IF(
                            MOD(SUMPRODUCT((MID(LAHIKONTAKTSED!E61,COLUMN($A$1:$J$1),1)+0),(MID("1234567891",COLUMN($A$1:$J$1),1)+0)),11)=10,
                            MOD(MOD(SUMPRODUCT((MID(LAHIKONTAKTSED!E61,COLUMN($A$1:$J$1),1)+0),(MID("3456789123",COLUMN($A$1:$J$1),1)+0)),11),10),
                            MOD(SUMPRODUCT((MID(LAHIKONTAKTSED!E61,COLUMN($A$1:$J$1),1)+0),(MID("1234567891",COLUMN($A$1:$J$1),1)+0)),11)
                        ) = MID(LAHIKONTAKTSED!E61,11,1)+0,
                        TRUE,
                        FALSE
                    )
                ), FALSE)
            ),
            AND(
                ISNUMBER(LAHIKONTAKTSED!E61),
                NOT(
                    ISERROR(
                        DATE(
                            YEAR(LAHIKONTAKTSED!E61),
                            MONTH(LAHIKONTAKTSED!E61),
                            DAY(LAHIKONTAKTSED!E61)
                        )
                    )
                ),
                IFERROR(LAHIKONTAKTSED!E61 &gt;= DATE(1910, 1, 1), FALSE),
                IFERROR(LAHIKONTAKTSED!E61 &lt;= TODAY(), FALSE)
            )
        ), 1, -2),
    -1),
    ""
)</f>
        <v/>
      </c>
      <c r="F61" s="137" t="str">
        <f>IF(LAHIKONTAKTSED!$AJ61,
    IF(
        OR(
            LAHIKONTAKTSED!$I61 = "Lapsevanem",
            LAHIKONTAKTSED!$I61 = "Eestkostja"
        ),
        0,
        IF(
            OR(
                AND(_xlfn.NUMBERVALUE(LAHIKONTAKTSED!F61) &gt;  5000000, _xlfn.NUMBERVALUE(LAHIKONTAKTSED!F61) &lt;  5999999),
                AND(_xlfn.NUMBERVALUE(LAHIKONTAKTSED!F61) &gt; 50000000, _xlfn.NUMBERVALUE(LAHIKONTAKTSED!F61) &lt; 59999999)
            ),
            1,
            -2
        )
    ),
    ""
)</f>
        <v/>
      </c>
      <c r="G61" s="137" t="str">
        <f>IF(LAHIKONTAKTSED!$AJ61,
    IF(
        OR(
            LAHIKONTAKTSED!$I61 = "Lapsevanem",
            LAHIKONTAKTSED!$I61 = "Eestkostja"
        ),
        0,
        IF(
            LAHIKONTAKTSED!G61 &lt;&gt; "",
            1,
            2
        )
    ),
    ""
)</f>
        <v/>
      </c>
      <c r="H61" s="137" t="str">
        <f>IF(LAHIKONTAKTSED!$AJ61, IF(LAHIKONTAKTSED!H61 &lt;&gt; "", 1, 2), "")</f>
        <v/>
      </c>
      <c r="I61" s="157" t="str">
        <f>IF(LAHIKONTAKTSED!$AJ61,
    IF(OR(
        EXACT(LAHIKONTAKTSED!I61, "Lähikontaktne"),
        EXACT(LAHIKONTAKTSED!I61, "Lapsevanem"),
        EXACT(LAHIKONTAKTSED!I61, "Eestkostja")
    ), 1, -2),
    ""
)</f>
        <v/>
      </c>
      <c r="J61" s="137" t="str">
        <f>IF(
    AND(LAHIKONTAKTSED!$AJ61,  LAHIKONTAKTSED!$I61 &lt;&gt; ""),
    IF(
        OR(
            EXACT(LAHIKONTAKTSED!$I61, "Lapsevanem"),
            EXACT(LAHIKONTAKTSED!$I61, "Eestkostja")
        ),
        IF(
            LAHIKONTAKTSED!J61 &lt;&gt; "",
            1,
            -2
        ),
        0
    ),
    ""
)</f>
        <v/>
      </c>
      <c r="K61" s="137" t="str">
        <f>IF(
    AND(LAHIKONTAKTSED!$AJ61,  LAHIKONTAKTSED!$I61 &lt;&gt; ""),
    IF(
        OR(
            EXACT(LAHIKONTAKTSED!$I61, "Lapsevanem"),
            EXACT(LAHIKONTAKTSED!$I61, "Eestkostja")
        ),
        IF(
            LAHIKONTAKTSED!K61 &lt;&gt; "",
            1,
            -2
        ),
        0
    ),
    ""
)</f>
        <v/>
      </c>
      <c r="L61" s="137" t="str">
        <f ca="1">IF(
    AND(LAHIKONTAKTSED!$AJ61,  LAHIKONTAKTSED!$I61 &lt;&gt; ""),
    IF(
        OR(
            EXACT(LAHIKONTAKTSED!$I61, "Lapsevanem"),
            EXACT(LAHIKONTAKTSED!$I61, "Eestkostja")
        ),
        IF(
            LAHIKONTAKTSED!L61 &lt;&gt; "",
            IF(
                OR(
                    AND(
                        ISNUMBER(LAHIKONTAKTSED!L61),
                        LAHIKONTAKTSED!L61 &gt; 30000000000,
                        LAHIKONTAKTSED!L61 &lt; 63000000000,
                        IF(
                            ISERROR(TEXT((CODE(MID("FEDCA@",LEFT(LAHIKONTAKTSED!L61,1),1))-50)*1000000+LEFT(LAHIKONTAKTSED!L61,7),"0000\.00\.00")+0),
                            FALSE,
                            IF(
                                IF(
                                    MOD(SUMPRODUCT((MID(LAHIKONTAKTSED!L61,COLUMN($A$1:$J$1),1)+0),(MID("1234567891",COLUMN($A$1:$J$1),1)+0)),11)=10,
                                    MOD(MOD(SUMPRODUCT((MID(LAHIKONTAKTSED!L61,COLUMN($A$1:$J$1),1)+0),(MID("3456789123",COLUMN($A$1:$J$1),1)+0)),11),10),
                                    MOD(SUMPRODUCT((MID(LAHIKONTAKTSED!L61,COLUMN($A$1:$J$1),1)+0),(MID("1234567891",COLUMN($A$1:$J$1),1)+0)),11)
                                ) = MID(LAHIKONTAKTSED!L61,11,1)+0,
                                TRUE,
                                FALSE
                            )
                        )
                    ),
                    AND(
                        ISNUMBER(LAHIKONTAKTSED!L61),
                        NOT(
                            ISERROR(
                                DATE(
                                    YEAR(LAHIKONTAKTSED!L61),
                                    MONTH(LAHIKONTAKTSED!L61),
                                    DAY(LAHIKONTAKTSED!L61)
                                )
                            )
                        ),
                        IFERROR(LAHIKONTAKTSED!L61 &gt;= DATE(1910, 1, 1), FALSE),
                        IFERROR(LAHIKONTAKTSED!L61 &lt;= TODAY(), FALSE)
                    )
                ),
                1,
                -2),
            -1
        ),
        0
    ),
    ""
)</f>
        <v/>
      </c>
      <c r="M61" s="137" t="str">
        <f>IF(
    AND(LAHIKONTAKTSED!$AJ61,  LAHIKONTAKTSED!$I61 &lt;&gt; ""),
    IF(
        OR(
            EXACT(LAHIKONTAKTSED!$I61, "Lapsevanem"),
            EXACT(LAHIKONTAKTSED!$I61, "Eestkostja")
        ),
        IF(
            OR(
                AND(_xlfn.NUMBERVALUE(LAHIKONTAKTSED!M61) &gt;  5000000, _xlfn.NUMBERVALUE(LAHIKONTAKTSED!M61) &lt;  5999999),
                AND(_xlfn.NUMBERVALUE(LAHIKONTAKTSED!M61) &gt; 50000000, _xlfn.NUMBERVALUE(LAHIKONTAKTSED!M61) &lt; 59999999)
            ),
            1,
            -2
        ),
        0
    ),
    ""
)</f>
        <v/>
      </c>
      <c r="N61" s="137" t="str">
        <f>IF(
    AND(LAHIKONTAKTSED!$AJ61,  LAHIKONTAKTSED!$I61 &lt;&gt; ""),
    IF(
        OR(
            EXACT(LAHIKONTAKTSED!$I61, "Lapsevanem"),
            EXACT(LAHIKONTAKTSED!$I61, "Eestkostja")
        ),
        IF(
            LAHIKONTAKTSED!N61 &lt;&gt; "",
            1,
            2
        ),
        0
    ),
    ""
)</f>
        <v/>
      </c>
      <c r="O61" s="136" t="str">
        <f>IF(
    LAHIKONTAKTSED!$AJ61,
    IF(LAHIKONTAKTSED!O61 &lt;&gt; "", 1, -1),
    ""
)</f>
        <v/>
      </c>
      <c r="P61" s="136" t="str">
        <f>IF(
    LAHIKONTAKTSED!$AJ61,
    IF(LAHIKONTAKTSED!P61 &lt;&gt; "", 1, -1),
    ""
)</f>
        <v/>
      </c>
      <c r="Q61" s="136" t="str">
        <f>IF(
    LAHIKONTAKTSED!$AJ61,
    IF(LAHIKONTAKTSED!Q61 &lt;&gt; "", 1, -1),
    ""
)</f>
        <v/>
      </c>
      <c r="R61" s="136" t="str">
        <f>IF(
    LAHIKONTAKTSED!$AJ61,
    IF(LAHIKONTAKTSED!R61 &lt;&gt; "", 1, 2),
    ""
)</f>
        <v/>
      </c>
      <c r="S61" s="158" t="str">
        <f ca="1">IF(LAHIKONTAKTSED!$AJ61,
    IF(AND(
        ISNUMBER(LAHIKONTAKTSED!S61),
        NOT(
            ISERROR(
                DATE(
                    YEAR(LAHIKONTAKTSED!S61),
                    MONTH(LAHIKONTAKTSED!S61),
                    DAY(LAHIKONTAKTSED!S61)
                )
            )
        ),
        IFERROR(LAHIKONTAKTSED!S61 &gt;= TODAY()-13, FALSE),
        IFERROR(LAHIKONTAKTSED!S61 &lt;= TODAY(), FALSE)
    ), 1, -2),
    ""
)</f>
        <v/>
      </c>
      <c r="T61" s="158" t="str">
        <f ca="1">IF(LAHIKONTAKTSED!$AJ61,
    IF(AND(
        ISNUMBER(LAHIKONTAKTSED!T61),
        NOT(
            ISERROR(
                DATE(
                    YEAR(LAHIKONTAKTSED!T61),
                    MONTH(LAHIKONTAKTSED!T61),
                    DAY(LAHIKONTAKTSED!T61)
                )
            )
        ),
        IFERROR(LAHIKONTAKTSED!T61 &gt;= TODAY()-13, FALSE),
        IFERROR(LAHIKONTAKTSED!T61 &lt;= TODAY()+1, FALSE)
    ), 1, -2),
    ""
)</f>
        <v/>
      </c>
      <c r="U61" s="159" t="str">
        <f ca="1">IF(LAHIKONTAKTSED!$AJ61,
    IF(AND(
        ISNUMBER(LAHIKONTAKTSED!U61),
        NOT(
            ISERROR(
                DATE(
                    YEAR(LAHIKONTAKTSED!U61),
                    MONTH(LAHIKONTAKTSED!U61),
                    DAY(LAHIKONTAKTSED!U61)
                )
            )
        ),
        IFERROR(LAHIKONTAKTSED!U61 &gt;= TODAY(), FALSE),
        IFERROR(LAHIKONTAKTSED!U61 &lt;= TODAY() + 11, FALSE)
    ), 1, -2),
    ""
)</f>
        <v/>
      </c>
      <c r="V61" s="136" t="str">
        <f>IF(
    LAHIKONTAKTSED!$AJ61,
    IF(LAHIKONTAKTSED!V61 &lt;&gt; "", 1, -1),
    ""
)</f>
        <v/>
      </c>
      <c r="W61" s="136" t="str">
        <f>IF(
    LAHIKONTAKTSED!$AJ61,
    IF(LAHIKONTAKTSED!W61 &lt;&gt; "", 1, -1),
    ""
)</f>
        <v/>
      </c>
      <c r="X61" s="159" t="str">
        <f ca="1">IF(
    AND(
        LAHIKONTAKTSED!$AJ61
    ),
    IF(
        LAHIKONTAKTSED!X61 &lt;&gt; "",
        IF(
            OR(
            AND(
                ISNUMBER(LAHIKONTAKTSED!X61),
                LAHIKONTAKTSED!X61 &gt; 30000000000,
                LAHIKONTAKTSED!X61 &lt; 63000000000,
                IFERROR(IF(
                    ISERROR(TEXT((CODE(MID("FEDCA@",LEFT(LAHIKONTAKTSED!X61,1),1))-50)*1000000+LEFT(LAHIKONTAKTSED!X61,7),"0000\.00\.00")+0),
                    FALSE,
                    IF(
                        IF(
                            MOD(SUMPRODUCT((MID(LAHIKONTAKTSED!X61,COLUMN($A$1:$J$1),1)+0),(MID("1234567891",COLUMN($A$1:$J$1),1)+0)),11)=10,
                            MOD(MOD(SUMPRODUCT((MID(LAHIKONTAKTSED!X61,COLUMN($A$1:$J$1),1)+0),(MID("3456789123",COLUMN($A$1:$J$1),1)+0)),11),10),
                            MOD(SUMPRODUCT((MID(LAHIKONTAKTSED!X61,COLUMN($A$1:$J$1),1)+0),(MID("1234567891",COLUMN($A$1:$J$1),1)+0)),11)
                        ) = MID(LAHIKONTAKTSED!X61,11,1)+0,
                        TRUE,
                        FALSE
                    )
                ), FALSE)
            ),
            AND(
                ISNUMBER(LAHIKONTAKTSED!X61),
                NOT(
                    ISERROR(
                        DATE(
                            YEAR(LAHIKONTAKTSED!X61),
                            MONTH(LAHIKONTAKTSED!X61),
                            DAY(LAHIKONTAKTSED!X61)
                        )
                    )
                ),
                IFERROR(LAHIKONTAKTSED!X61 &gt;= DATE(1910, 1, 1), FALSE),
                IFERROR(LAHIKONTAKTSED!X61 &lt;= TODAY(), FALSE)
            )
        ), 1, -2),
    -1),
    ""
)</f>
        <v/>
      </c>
    </row>
    <row r="62" spans="1:24" x14ac:dyDescent="0.35">
      <c r="A62" s="138" t="str">
        <f>LAHIKONTAKTSED!A62</f>
        <v/>
      </c>
      <c r="B62" s="154" t="str">
        <f ca="1">IF(LAHIKONTAKTSED!$AJ62,
    IF(AND(
        ISNUMBER(LAHIKONTAKTSED!B62),
        NOT(
            ISERROR(
                DATE(
                    YEAR(LAHIKONTAKTSED!B62),
                    MONTH(LAHIKONTAKTSED!B62),
                    DAY(LAHIKONTAKTSED!B62)
                )
            )
        ),
        IFERROR(LAHIKONTAKTSED!B62 &gt;= TODAY()-13, FALSE),
        IFERROR(LAHIKONTAKTSED!B62 &lt;= TODAY(), FALSE)
    ), 1, -2),
    ""
)</f>
        <v/>
      </c>
      <c r="C62" s="155" t="str">
        <f>IF(LAHIKONTAKTSED!$AJ62,
    IF(AND(
        LAHIKONTAKTSED!C62 &lt;&gt; ""
    ), 1, -2),
    ""
)</f>
        <v/>
      </c>
      <c r="D62" s="155" t="str">
        <f>IF(LAHIKONTAKTSED!$AJ62,
    IF(AND(
        LAHIKONTAKTSED!D62 &lt;&gt; ""
    ), 1, -2),
    ""
)</f>
        <v/>
      </c>
      <c r="E62" s="156" t="str">
        <f ca="1">IF(LAHIKONTAKTSED!$AJ62,
    IF(
        LAHIKONTAKTSED!E62 &lt;&gt; "",
        IF(
            OR(
            AND(
                ISNUMBER(LAHIKONTAKTSED!E62),
                LAHIKONTAKTSED!E62 &gt; 30000000000,
                LAHIKONTAKTSED!E62 &lt; 63000000000,
                IFERROR(IF(
                    ISERROR(TEXT((CODE(MID("FEDCA@",LEFT(LAHIKONTAKTSED!E62,1),1))-50)*1000000+LEFT(LAHIKONTAKTSED!E62,7),"0000\.00\.00")+0),
                    FALSE,
                    IF(
                        IF(
                            MOD(SUMPRODUCT((MID(LAHIKONTAKTSED!E62,COLUMN($A$1:$J$1),1)+0),(MID("1234567891",COLUMN($A$1:$J$1),1)+0)),11)=10,
                            MOD(MOD(SUMPRODUCT((MID(LAHIKONTAKTSED!E62,COLUMN($A$1:$J$1),1)+0),(MID("3456789123",COLUMN($A$1:$J$1),1)+0)),11),10),
                            MOD(SUMPRODUCT((MID(LAHIKONTAKTSED!E62,COLUMN($A$1:$J$1),1)+0),(MID("1234567891",COLUMN($A$1:$J$1),1)+0)),11)
                        ) = MID(LAHIKONTAKTSED!E62,11,1)+0,
                        TRUE,
                        FALSE
                    )
                ), FALSE)
            ),
            AND(
                ISNUMBER(LAHIKONTAKTSED!E62),
                NOT(
                    ISERROR(
                        DATE(
                            YEAR(LAHIKONTAKTSED!E62),
                            MONTH(LAHIKONTAKTSED!E62),
                            DAY(LAHIKONTAKTSED!E62)
                        )
                    )
                ),
                IFERROR(LAHIKONTAKTSED!E62 &gt;= DATE(1910, 1, 1), FALSE),
                IFERROR(LAHIKONTAKTSED!E62 &lt;= TODAY(), FALSE)
            )
        ), 1, -2),
    -1),
    ""
)</f>
        <v/>
      </c>
      <c r="F62" s="137" t="str">
        <f>IF(LAHIKONTAKTSED!$AJ62,
    IF(
        OR(
            LAHIKONTAKTSED!$I62 = "Lapsevanem",
            LAHIKONTAKTSED!$I62 = "Eestkostja"
        ),
        0,
        IF(
            OR(
                AND(_xlfn.NUMBERVALUE(LAHIKONTAKTSED!F62) &gt;  5000000, _xlfn.NUMBERVALUE(LAHIKONTAKTSED!F62) &lt;  5999999),
                AND(_xlfn.NUMBERVALUE(LAHIKONTAKTSED!F62) &gt; 50000000, _xlfn.NUMBERVALUE(LAHIKONTAKTSED!F62) &lt; 59999999)
            ),
            1,
            -2
        )
    ),
    ""
)</f>
        <v/>
      </c>
      <c r="G62" s="137" t="str">
        <f>IF(LAHIKONTAKTSED!$AJ62,
    IF(
        OR(
            LAHIKONTAKTSED!$I62 = "Lapsevanem",
            LAHIKONTAKTSED!$I62 = "Eestkostja"
        ),
        0,
        IF(
            LAHIKONTAKTSED!G62 &lt;&gt; "",
            1,
            2
        )
    ),
    ""
)</f>
        <v/>
      </c>
      <c r="H62" s="137" t="str">
        <f>IF(LAHIKONTAKTSED!$AJ62, IF(LAHIKONTAKTSED!H62 &lt;&gt; "", 1, 2), "")</f>
        <v/>
      </c>
      <c r="I62" s="157" t="str">
        <f>IF(LAHIKONTAKTSED!$AJ62,
    IF(OR(
        EXACT(LAHIKONTAKTSED!I62, "Lähikontaktne"),
        EXACT(LAHIKONTAKTSED!I62, "Lapsevanem"),
        EXACT(LAHIKONTAKTSED!I62, "Eestkostja")
    ), 1, -2),
    ""
)</f>
        <v/>
      </c>
      <c r="J62" s="137" t="str">
        <f>IF(
    AND(LAHIKONTAKTSED!$AJ62,  LAHIKONTAKTSED!$I62 &lt;&gt; ""),
    IF(
        OR(
            EXACT(LAHIKONTAKTSED!$I62, "Lapsevanem"),
            EXACT(LAHIKONTAKTSED!$I62, "Eestkostja")
        ),
        IF(
            LAHIKONTAKTSED!J62 &lt;&gt; "",
            1,
            -2
        ),
        0
    ),
    ""
)</f>
        <v/>
      </c>
      <c r="K62" s="137" t="str">
        <f>IF(
    AND(LAHIKONTAKTSED!$AJ62,  LAHIKONTAKTSED!$I62 &lt;&gt; ""),
    IF(
        OR(
            EXACT(LAHIKONTAKTSED!$I62, "Lapsevanem"),
            EXACT(LAHIKONTAKTSED!$I62, "Eestkostja")
        ),
        IF(
            LAHIKONTAKTSED!K62 &lt;&gt; "",
            1,
            -2
        ),
        0
    ),
    ""
)</f>
        <v/>
      </c>
      <c r="L62" s="137" t="str">
        <f ca="1">IF(
    AND(LAHIKONTAKTSED!$AJ62,  LAHIKONTAKTSED!$I62 &lt;&gt; ""),
    IF(
        OR(
            EXACT(LAHIKONTAKTSED!$I62, "Lapsevanem"),
            EXACT(LAHIKONTAKTSED!$I62, "Eestkostja")
        ),
        IF(
            LAHIKONTAKTSED!L62 &lt;&gt; "",
            IF(
                OR(
                    AND(
                        ISNUMBER(LAHIKONTAKTSED!L62),
                        LAHIKONTAKTSED!L62 &gt; 30000000000,
                        LAHIKONTAKTSED!L62 &lt; 63000000000,
                        IF(
                            ISERROR(TEXT((CODE(MID("FEDCA@",LEFT(LAHIKONTAKTSED!L62,1),1))-50)*1000000+LEFT(LAHIKONTAKTSED!L62,7),"0000\.00\.00")+0),
                            FALSE,
                            IF(
                                IF(
                                    MOD(SUMPRODUCT((MID(LAHIKONTAKTSED!L62,COLUMN($A$1:$J$1),1)+0),(MID("1234567891",COLUMN($A$1:$J$1),1)+0)),11)=10,
                                    MOD(MOD(SUMPRODUCT((MID(LAHIKONTAKTSED!L62,COLUMN($A$1:$J$1),1)+0),(MID("3456789123",COLUMN($A$1:$J$1),1)+0)),11),10),
                                    MOD(SUMPRODUCT((MID(LAHIKONTAKTSED!L62,COLUMN($A$1:$J$1),1)+0),(MID("1234567891",COLUMN($A$1:$J$1),1)+0)),11)
                                ) = MID(LAHIKONTAKTSED!L62,11,1)+0,
                                TRUE,
                                FALSE
                            )
                        )
                    ),
                    AND(
                        ISNUMBER(LAHIKONTAKTSED!L62),
                        NOT(
                            ISERROR(
                                DATE(
                                    YEAR(LAHIKONTAKTSED!L62),
                                    MONTH(LAHIKONTAKTSED!L62),
                                    DAY(LAHIKONTAKTSED!L62)
                                )
                            )
                        ),
                        IFERROR(LAHIKONTAKTSED!L62 &gt;= DATE(1910, 1, 1), FALSE),
                        IFERROR(LAHIKONTAKTSED!L62 &lt;= TODAY(), FALSE)
                    )
                ),
                1,
                -2),
            -1
        ),
        0
    ),
    ""
)</f>
        <v/>
      </c>
      <c r="M62" s="137" t="str">
        <f>IF(
    AND(LAHIKONTAKTSED!$AJ62,  LAHIKONTAKTSED!$I62 &lt;&gt; ""),
    IF(
        OR(
            EXACT(LAHIKONTAKTSED!$I62, "Lapsevanem"),
            EXACT(LAHIKONTAKTSED!$I62, "Eestkostja")
        ),
        IF(
            OR(
                AND(_xlfn.NUMBERVALUE(LAHIKONTAKTSED!M62) &gt;  5000000, _xlfn.NUMBERVALUE(LAHIKONTAKTSED!M62) &lt;  5999999),
                AND(_xlfn.NUMBERVALUE(LAHIKONTAKTSED!M62) &gt; 50000000, _xlfn.NUMBERVALUE(LAHIKONTAKTSED!M62) &lt; 59999999)
            ),
            1,
            -2
        ),
        0
    ),
    ""
)</f>
        <v/>
      </c>
      <c r="N62" s="137" t="str">
        <f>IF(
    AND(LAHIKONTAKTSED!$AJ62,  LAHIKONTAKTSED!$I62 &lt;&gt; ""),
    IF(
        OR(
            EXACT(LAHIKONTAKTSED!$I62, "Lapsevanem"),
            EXACT(LAHIKONTAKTSED!$I62, "Eestkostja")
        ),
        IF(
            LAHIKONTAKTSED!N62 &lt;&gt; "",
            1,
            2
        ),
        0
    ),
    ""
)</f>
        <v/>
      </c>
      <c r="O62" s="136" t="str">
        <f>IF(
    LAHIKONTAKTSED!$AJ62,
    IF(LAHIKONTAKTSED!O62 &lt;&gt; "", 1, -1),
    ""
)</f>
        <v/>
      </c>
      <c r="P62" s="136" t="str">
        <f>IF(
    LAHIKONTAKTSED!$AJ62,
    IF(LAHIKONTAKTSED!P62 &lt;&gt; "", 1, -1),
    ""
)</f>
        <v/>
      </c>
      <c r="Q62" s="136" t="str">
        <f>IF(
    LAHIKONTAKTSED!$AJ62,
    IF(LAHIKONTAKTSED!Q62 &lt;&gt; "", 1, -1),
    ""
)</f>
        <v/>
      </c>
      <c r="R62" s="136" t="str">
        <f>IF(
    LAHIKONTAKTSED!$AJ62,
    IF(LAHIKONTAKTSED!R62 &lt;&gt; "", 1, 2),
    ""
)</f>
        <v/>
      </c>
      <c r="S62" s="158" t="str">
        <f ca="1">IF(LAHIKONTAKTSED!$AJ62,
    IF(AND(
        ISNUMBER(LAHIKONTAKTSED!S62),
        NOT(
            ISERROR(
                DATE(
                    YEAR(LAHIKONTAKTSED!S62),
                    MONTH(LAHIKONTAKTSED!S62),
                    DAY(LAHIKONTAKTSED!S62)
                )
            )
        ),
        IFERROR(LAHIKONTAKTSED!S62 &gt;= TODAY()-13, FALSE),
        IFERROR(LAHIKONTAKTSED!S62 &lt;= TODAY(), FALSE)
    ), 1, -2),
    ""
)</f>
        <v/>
      </c>
      <c r="T62" s="158" t="str">
        <f ca="1">IF(LAHIKONTAKTSED!$AJ62,
    IF(AND(
        ISNUMBER(LAHIKONTAKTSED!T62),
        NOT(
            ISERROR(
                DATE(
                    YEAR(LAHIKONTAKTSED!T62),
                    MONTH(LAHIKONTAKTSED!T62),
                    DAY(LAHIKONTAKTSED!T62)
                )
            )
        ),
        IFERROR(LAHIKONTAKTSED!T62 &gt;= TODAY()-13, FALSE),
        IFERROR(LAHIKONTAKTSED!T62 &lt;= TODAY()+1, FALSE)
    ), 1, -2),
    ""
)</f>
        <v/>
      </c>
      <c r="U62" s="159" t="str">
        <f ca="1">IF(LAHIKONTAKTSED!$AJ62,
    IF(AND(
        ISNUMBER(LAHIKONTAKTSED!U62),
        NOT(
            ISERROR(
                DATE(
                    YEAR(LAHIKONTAKTSED!U62),
                    MONTH(LAHIKONTAKTSED!U62),
                    DAY(LAHIKONTAKTSED!U62)
                )
            )
        ),
        IFERROR(LAHIKONTAKTSED!U62 &gt;= TODAY(), FALSE),
        IFERROR(LAHIKONTAKTSED!U62 &lt;= TODAY() + 11, FALSE)
    ), 1, -2),
    ""
)</f>
        <v/>
      </c>
      <c r="V62" s="136" t="str">
        <f>IF(
    LAHIKONTAKTSED!$AJ62,
    IF(LAHIKONTAKTSED!V62 &lt;&gt; "", 1, -1),
    ""
)</f>
        <v/>
      </c>
      <c r="W62" s="136" t="str">
        <f>IF(
    LAHIKONTAKTSED!$AJ62,
    IF(LAHIKONTAKTSED!W62 &lt;&gt; "", 1, -1),
    ""
)</f>
        <v/>
      </c>
      <c r="X62" s="159" t="str">
        <f ca="1">IF(
    AND(
        LAHIKONTAKTSED!$AJ62
    ),
    IF(
        LAHIKONTAKTSED!X62 &lt;&gt; "",
        IF(
            OR(
            AND(
                ISNUMBER(LAHIKONTAKTSED!X62),
                LAHIKONTAKTSED!X62 &gt; 30000000000,
                LAHIKONTAKTSED!X62 &lt; 63000000000,
                IFERROR(IF(
                    ISERROR(TEXT((CODE(MID("FEDCA@",LEFT(LAHIKONTAKTSED!X62,1),1))-50)*1000000+LEFT(LAHIKONTAKTSED!X62,7),"0000\.00\.00")+0),
                    FALSE,
                    IF(
                        IF(
                            MOD(SUMPRODUCT((MID(LAHIKONTAKTSED!X62,COLUMN($A$1:$J$1),1)+0),(MID("1234567891",COLUMN($A$1:$J$1),1)+0)),11)=10,
                            MOD(MOD(SUMPRODUCT((MID(LAHIKONTAKTSED!X62,COLUMN($A$1:$J$1),1)+0),(MID("3456789123",COLUMN($A$1:$J$1),1)+0)),11),10),
                            MOD(SUMPRODUCT((MID(LAHIKONTAKTSED!X62,COLUMN($A$1:$J$1),1)+0),(MID("1234567891",COLUMN($A$1:$J$1),1)+0)),11)
                        ) = MID(LAHIKONTAKTSED!X62,11,1)+0,
                        TRUE,
                        FALSE
                    )
                ), FALSE)
            ),
            AND(
                ISNUMBER(LAHIKONTAKTSED!X62),
                NOT(
                    ISERROR(
                        DATE(
                            YEAR(LAHIKONTAKTSED!X62),
                            MONTH(LAHIKONTAKTSED!X62),
                            DAY(LAHIKONTAKTSED!X62)
                        )
                    )
                ),
                IFERROR(LAHIKONTAKTSED!X62 &gt;= DATE(1910, 1, 1), FALSE),
                IFERROR(LAHIKONTAKTSED!X62 &lt;= TODAY(), FALSE)
            )
        ), 1, -2),
    -1),
    ""
)</f>
        <v/>
      </c>
    </row>
    <row r="63" spans="1:24" x14ac:dyDescent="0.35">
      <c r="A63" s="138" t="str">
        <f>LAHIKONTAKTSED!A63</f>
        <v/>
      </c>
      <c r="B63" s="154" t="str">
        <f ca="1">IF(LAHIKONTAKTSED!$AJ63,
    IF(AND(
        ISNUMBER(LAHIKONTAKTSED!B63),
        NOT(
            ISERROR(
                DATE(
                    YEAR(LAHIKONTAKTSED!B63),
                    MONTH(LAHIKONTAKTSED!B63),
                    DAY(LAHIKONTAKTSED!B63)
                )
            )
        ),
        IFERROR(LAHIKONTAKTSED!B63 &gt;= TODAY()-13, FALSE),
        IFERROR(LAHIKONTAKTSED!B63 &lt;= TODAY(), FALSE)
    ), 1, -2),
    ""
)</f>
        <v/>
      </c>
      <c r="C63" s="155" t="str">
        <f>IF(LAHIKONTAKTSED!$AJ63,
    IF(AND(
        LAHIKONTAKTSED!C63 &lt;&gt; ""
    ), 1, -2),
    ""
)</f>
        <v/>
      </c>
      <c r="D63" s="155" t="str">
        <f>IF(LAHIKONTAKTSED!$AJ63,
    IF(AND(
        LAHIKONTAKTSED!D63 &lt;&gt; ""
    ), 1, -2),
    ""
)</f>
        <v/>
      </c>
      <c r="E63" s="156" t="str">
        <f ca="1">IF(LAHIKONTAKTSED!$AJ63,
    IF(
        LAHIKONTAKTSED!E63 &lt;&gt; "",
        IF(
            OR(
            AND(
                ISNUMBER(LAHIKONTAKTSED!E63),
                LAHIKONTAKTSED!E63 &gt; 30000000000,
                LAHIKONTAKTSED!E63 &lt; 63000000000,
                IFERROR(IF(
                    ISERROR(TEXT((CODE(MID("FEDCA@",LEFT(LAHIKONTAKTSED!E63,1),1))-50)*1000000+LEFT(LAHIKONTAKTSED!E63,7),"0000\.00\.00")+0),
                    FALSE,
                    IF(
                        IF(
                            MOD(SUMPRODUCT((MID(LAHIKONTAKTSED!E63,COLUMN($A$1:$J$1),1)+0),(MID("1234567891",COLUMN($A$1:$J$1),1)+0)),11)=10,
                            MOD(MOD(SUMPRODUCT((MID(LAHIKONTAKTSED!E63,COLUMN($A$1:$J$1),1)+0),(MID("3456789123",COLUMN($A$1:$J$1),1)+0)),11),10),
                            MOD(SUMPRODUCT((MID(LAHIKONTAKTSED!E63,COLUMN($A$1:$J$1),1)+0),(MID("1234567891",COLUMN($A$1:$J$1),1)+0)),11)
                        ) = MID(LAHIKONTAKTSED!E63,11,1)+0,
                        TRUE,
                        FALSE
                    )
                ), FALSE)
            ),
            AND(
                ISNUMBER(LAHIKONTAKTSED!E63),
                NOT(
                    ISERROR(
                        DATE(
                            YEAR(LAHIKONTAKTSED!E63),
                            MONTH(LAHIKONTAKTSED!E63),
                            DAY(LAHIKONTAKTSED!E63)
                        )
                    )
                ),
                IFERROR(LAHIKONTAKTSED!E63 &gt;= DATE(1910, 1, 1), FALSE),
                IFERROR(LAHIKONTAKTSED!E63 &lt;= TODAY(), FALSE)
            )
        ), 1, -2),
    -1),
    ""
)</f>
        <v/>
      </c>
      <c r="F63" s="137" t="str">
        <f>IF(LAHIKONTAKTSED!$AJ63,
    IF(
        OR(
            LAHIKONTAKTSED!$I63 = "Lapsevanem",
            LAHIKONTAKTSED!$I63 = "Eestkostja"
        ),
        0,
        IF(
            OR(
                AND(_xlfn.NUMBERVALUE(LAHIKONTAKTSED!F63) &gt;  5000000, _xlfn.NUMBERVALUE(LAHIKONTAKTSED!F63) &lt;  5999999),
                AND(_xlfn.NUMBERVALUE(LAHIKONTAKTSED!F63) &gt; 50000000, _xlfn.NUMBERVALUE(LAHIKONTAKTSED!F63) &lt; 59999999)
            ),
            1,
            -2
        )
    ),
    ""
)</f>
        <v/>
      </c>
      <c r="G63" s="137" t="str">
        <f>IF(LAHIKONTAKTSED!$AJ63,
    IF(
        OR(
            LAHIKONTAKTSED!$I63 = "Lapsevanem",
            LAHIKONTAKTSED!$I63 = "Eestkostja"
        ),
        0,
        IF(
            LAHIKONTAKTSED!G63 &lt;&gt; "",
            1,
            2
        )
    ),
    ""
)</f>
        <v/>
      </c>
      <c r="H63" s="137" t="str">
        <f>IF(LAHIKONTAKTSED!$AJ63, IF(LAHIKONTAKTSED!H63 &lt;&gt; "", 1, 2), "")</f>
        <v/>
      </c>
      <c r="I63" s="157" t="str">
        <f>IF(LAHIKONTAKTSED!$AJ63,
    IF(OR(
        EXACT(LAHIKONTAKTSED!I63, "Lähikontaktne"),
        EXACT(LAHIKONTAKTSED!I63, "Lapsevanem"),
        EXACT(LAHIKONTAKTSED!I63, "Eestkostja")
    ), 1, -2),
    ""
)</f>
        <v/>
      </c>
      <c r="J63" s="137" t="str">
        <f>IF(
    AND(LAHIKONTAKTSED!$AJ63,  LAHIKONTAKTSED!$I63 &lt;&gt; ""),
    IF(
        OR(
            EXACT(LAHIKONTAKTSED!$I63, "Lapsevanem"),
            EXACT(LAHIKONTAKTSED!$I63, "Eestkostja")
        ),
        IF(
            LAHIKONTAKTSED!J63 &lt;&gt; "",
            1,
            -2
        ),
        0
    ),
    ""
)</f>
        <v/>
      </c>
      <c r="K63" s="137" t="str">
        <f>IF(
    AND(LAHIKONTAKTSED!$AJ63,  LAHIKONTAKTSED!$I63 &lt;&gt; ""),
    IF(
        OR(
            EXACT(LAHIKONTAKTSED!$I63, "Lapsevanem"),
            EXACT(LAHIKONTAKTSED!$I63, "Eestkostja")
        ),
        IF(
            LAHIKONTAKTSED!K63 &lt;&gt; "",
            1,
            -2
        ),
        0
    ),
    ""
)</f>
        <v/>
      </c>
      <c r="L63" s="137" t="str">
        <f ca="1">IF(
    AND(LAHIKONTAKTSED!$AJ63,  LAHIKONTAKTSED!$I63 &lt;&gt; ""),
    IF(
        OR(
            EXACT(LAHIKONTAKTSED!$I63, "Lapsevanem"),
            EXACT(LAHIKONTAKTSED!$I63, "Eestkostja")
        ),
        IF(
            LAHIKONTAKTSED!L63 &lt;&gt; "",
            IF(
                OR(
                    AND(
                        ISNUMBER(LAHIKONTAKTSED!L63),
                        LAHIKONTAKTSED!L63 &gt; 30000000000,
                        LAHIKONTAKTSED!L63 &lt; 63000000000,
                        IF(
                            ISERROR(TEXT((CODE(MID("FEDCA@",LEFT(LAHIKONTAKTSED!L63,1),1))-50)*1000000+LEFT(LAHIKONTAKTSED!L63,7),"0000\.00\.00")+0),
                            FALSE,
                            IF(
                                IF(
                                    MOD(SUMPRODUCT((MID(LAHIKONTAKTSED!L63,COLUMN($A$1:$J$1),1)+0),(MID("1234567891",COLUMN($A$1:$J$1),1)+0)),11)=10,
                                    MOD(MOD(SUMPRODUCT((MID(LAHIKONTAKTSED!L63,COLUMN($A$1:$J$1),1)+0),(MID("3456789123",COLUMN($A$1:$J$1),1)+0)),11),10),
                                    MOD(SUMPRODUCT((MID(LAHIKONTAKTSED!L63,COLUMN($A$1:$J$1),1)+0),(MID("1234567891",COLUMN($A$1:$J$1),1)+0)),11)
                                ) = MID(LAHIKONTAKTSED!L63,11,1)+0,
                                TRUE,
                                FALSE
                            )
                        )
                    ),
                    AND(
                        ISNUMBER(LAHIKONTAKTSED!L63),
                        NOT(
                            ISERROR(
                                DATE(
                                    YEAR(LAHIKONTAKTSED!L63),
                                    MONTH(LAHIKONTAKTSED!L63),
                                    DAY(LAHIKONTAKTSED!L63)
                                )
                            )
                        ),
                        IFERROR(LAHIKONTAKTSED!L63 &gt;= DATE(1910, 1, 1), FALSE),
                        IFERROR(LAHIKONTAKTSED!L63 &lt;= TODAY(), FALSE)
                    )
                ),
                1,
                -2),
            -1
        ),
        0
    ),
    ""
)</f>
        <v/>
      </c>
      <c r="M63" s="137" t="str">
        <f>IF(
    AND(LAHIKONTAKTSED!$AJ63,  LAHIKONTAKTSED!$I63 &lt;&gt; ""),
    IF(
        OR(
            EXACT(LAHIKONTAKTSED!$I63, "Lapsevanem"),
            EXACT(LAHIKONTAKTSED!$I63, "Eestkostja")
        ),
        IF(
            OR(
                AND(_xlfn.NUMBERVALUE(LAHIKONTAKTSED!M63) &gt;  5000000, _xlfn.NUMBERVALUE(LAHIKONTAKTSED!M63) &lt;  5999999),
                AND(_xlfn.NUMBERVALUE(LAHIKONTAKTSED!M63) &gt; 50000000, _xlfn.NUMBERVALUE(LAHIKONTAKTSED!M63) &lt; 59999999)
            ),
            1,
            -2
        ),
        0
    ),
    ""
)</f>
        <v/>
      </c>
      <c r="N63" s="137" t="str">
        <f>IF(
    AND(LAHIKONTAKTSED!$AJ63,  LAHIKONTAKTSED!$I63 &lt;&gt; ""),
    IF(
        OR(
            EXACT(LAHIKONTAKTSED!$I63, "Lapsevanem"),
            EXACT(LAHIKONTAKTSED!$I63, "Eestkostja")
        ),
        IF(
            LAHIKONTAKTSED!N63 &lt;&gt; "",
            1,
            2
        ),
        0
    ),
    ""
)</f>
        <v/>
      </c>
      <c r="O63" s="136" t="str">
        <f>IF(
    LAHIKONTAKTSED!$AJ63,
    IF(LAHIKONTAKTSED!O63 &lt;&gt; "", 1, -1),
    ""
)</f>
        <v/>
      </c>
      <c r="P63" s="136" t="str">
        <f>IF(
    LAHIKONTAKTSED!$AJ63,
    IF(LAHIKONTAKTSED!P63 &lt;&gt; "", 1, -1),
    ""
)</f>
        <v/>
      </c>
      <c r="Q63" s="136" t="str">
        <f>IF(
    LAHIKONTAKTSED!$AJ63,
    IF(LAHIKONTAKTSED!Q63 &lt;&gt; "", 1, -1),
    ""
)</f>
        <v/>
      </c>
      <c r="R63" s="136" t="str">
        <f>IF(
    LAHIKONTAKTSED!$AJ63,
    IF(LAHIKONTAKTSED!R63 &lt;&gt; "", 1, 2),
    ""
)</f>
        <v/>
      </c>
      <c r="S63" s="158" t="str">
        <f ca="1">IF(LAHIKONTAKTSED!$AJ63,
    IF(AND(
        ISNUMBER(LAHIKONTAKTSED!S63),
        NOT(
            ISERROR(
                DATE(
                    YEAR(LAHIKONTAKTSED!S63),
                    MONTH(LAHIKONTAKTSED!S63),
                    DAY(LAHIKONTAKTSED!S63)
                )
            )
        ),
        IFERROR(LAHIKONTAKTSED!S63 &gt;= TODAY()-13, FALSE),
        IFERROR(LAHIKONTAKTSED!S63 &lt;= TODAY(), FALSE)
    ), 1, -2),
    ""
)</f>
        <v/>
      </c>
      <c r="T63" s="158" t="str">
        <f ca="1">IF(LAHIKONTAKTSED!$AJ63,
    IF(AND(
        ISNUMBER(LAHIKONTAKTSED!T63),
        NOT(
            ISERROR(
                DATE(
                    YEAR(LAHIKONTAKTSED!T63),
                    MONTH(LAHIKONTAKTSED!T63),
                    DAY(LAHIKONTAKTSED!T63)
                )
            )
        ),
        IFERROR(LAHIKONTAKTSED!T63 &gt;= TODAY()-13, FALSE),
        IFERROR(LAHIKONTAKTSED!T63 &lt;= TODAY()+1, FALSE)
    ), 1, -2),
    ""
)</f>
        <v/>
      </c>
      <c r="U63" s="159" t="str">
        <f ca="1">IF(LAHIKONTAKTSED!$AJ63,
    IF(AND(
        ISNUMBER(LAHIKONTAKTSED!U63),
        NOT(
            ISERROR(
                DATE(
                    YEAR(LAHIKONTAKTSED!U63),
                    MONTH(LAHIKONTAKTSED!U63),
                    DAY(LAHIKONTAKTSED!U63)
                )
            )
        ),
        IFERROR(LAHIKONTAKTSED!U63 &gt;= TODAY(), FALSE),
        IFERROR(LAHIKONTAKTSED!U63 &lt;= TODAY() + 11, FALSE)
    ), 1, -2),
    ""
)</f>
        <v/>
      </c>
      <c r="V63" s="136" t="str">
        <f>IF(
    LAHIKONTAKTSED!$AJ63,
    IF(LAHIKONTAKTSED!V63 &lt;&gt; "", 1, -1),
    ""
)</f>
        <v/>
      </c>
      <c r="W63" s="136" t="str">
        <f>IF(
    LAHIKONTAKTSED!$AJ63,
    IF(LAHIKONTAKTSED!W63 &lt;&gt; "", 1, -1),
    ""
)</f>
        <v/>
      </c>
      <c r="X63" s="159" t="str">
        <f ca="1">IF(
    AND(
        LAHIKONTAKTSED!$AJ63
    ),
    IF(
        LAHIKONTAKTSED!X63 &lt;&gt; "",
        IF(
            OR(
            AND(
                ISNUMBER(LAHIKONTAKTSED!X63),
                LAHIKONTAKTSED!X63 &gt; 30000000000,
                LAHIKONTAKTSED!X63 &lt; 63000000000,
                IFERROR(IF(
                    ISERROR(TEXT((CODE(MID("FEDCA@",LEFT(LAHIKONTAKTSED!X63,1),1))-50)*1000000+LEFT(LAHIKONTAKTSED!X63,7),"0000\.00\.00")+0),
                    FALSE,
                    IF(
                        IF(
                            MOD(SUMPRODUCT((MID(LAHIKONTAKTSED!X63,COLUMN($A$1:$J$1),1)+0),(MID("1234567891",COLUMN($A$1:$J$1),1)+0)),11)=10,
                            MOD(MOD(SUMPRODUCT((MID(LAHIKONTAKTSED!X63,COLUMN($A$1:$J$1),1)+0),(MID("3456789123",COLUMN($A$1:$J$1),1)+0)),11),10),
                            MOD(SUMPRODUCT((MID(LAHIKONTAKTSED!X63,COLUMN($A$1:$J$1),1)+0),(MID("1234567891",COLUMN($A$1:$J$1),1)+0)),11)
                        ) = MID(LAHIKONTAKTSED!X63,11,1)+0,
                        TRUE,
                        FALSE
                    )
                ), FALSE)
            ),
            AND(
                ISNUMBER(LAHIKONTAKTSED!X63),
                NOT(
                    ISERROR(
                        DATE(
                            YEAR(LAHIKONTAKTSED!X63),
                            MONTH(LAHIKONTAKTSED!X63),
                            DAY(LAHIKONTAKTSED!X63)
                        )
                    )
                ),
                IFERROR(LAHIKONTAKTSED!X63 &gt;= DATE(1910, 1, 1), FALSE),
                IFERROR(LAHIKONTAKTSED!X63 &lt;= TODAY(), FALSE)
            )
        ), 1, -2),
    -1),
    ""
)</f>
        <v/>
      </c>
    </row>
    <row r="64" spans="1:24" x14ac:dyDescent="0.35">
      <c r="A64" s="138" t="str">
        <f>LAHIKONTAKTSED!A64</f>
        <v/>
      </c>
      <c r="B64" s="154" t="str">
        <f ca="1">IF(LAHIKONTAKTSED!$AJ64,
    IF(AND(
        ISNUMBER(LAHIKONTAKTSED!B64),
        NOT(
            ISERROR(
                DATE(
                    YEAR(LAHIKONTAKTSED!B64),
                    MONTH(LAHIKONTAKTSED!B64),
                    DAY(LAHIKONTAKTSED!B64)
                )
            )
        ),
        IFERROR(LAHIKONTAKTSED!B64 &gt;= TODAY()-13, FALSE),
        IFERROR(LAHIKONTAKTSED!B64 &lt;= TODAY(), FALSE)
    ), 1, -2),
    ""
)</f>
        <v/>
      </c>
      <c r="C64" s="155" t="str">
        <f>IF(LAHIKONTAKTSED!$AJ64,
    IF(AND(
        LAHIKONTAKTSED!C64 &lt;&gt; ""
    ), 1, -2),
    ""
)</f>
        <v/>
      </c>
      <c r="D64" s="155" t="str">
        <f>IF(LAHIKONTAKTSED!$AJ64,
    IF(AND(
        LAHIKONTAKTSED!D64 &lt;&gt; ""
    ), 1, -2),
    ""
)</f>
        <v/>
      </c>
      <c r="E64" s="156" t="str">
        <f ca="1">IF(LAHIKONTAKTSED!$AJ64,
    IF(
        LAHIKONTAKTSED!E64 &lt;&gt; "",
        IF(
            OR(
            AND(
                ISNUMBER(LAHIKONTAKTSED!E64),
                LAHIKONTAKTSED!E64 &gt; 30000000000,
                LAHIKONTAKTSED!E64 &lt; 63000000000,
                IFERROR(IF(
                    ISERROR(TEXT((CODE(MID("FEDCA@",LEFT(LAHIKONTAKTSED!E64,1),1))-50)*1000000+LEFT(LAHIKONTAKTSED!E64,7),"0000\.00\.00")+0),
                    FALSE,
                    IF(
                        IF(
                            MOD(SUMPRODUCT((MID(LAHIKONTAKTSED!E64,COLUMN($A$1:$J$1),1)+0),(MID("1234567891",COLUMN($A$1:$J$1),1)+0)),11)=10,
                            MOD(MOD(SUMPRODUCT((MID(LAHIKONTAKTSED!E64,COLUMN($A$1:$J$1),1)+0),(MID("3456789123",COLUMN($A$1:$J$1),1)+0)),11),10),
                            MOD(SUMPRODUCT((MID(LAHIKONTAKTSED!E64,COLUMN($A$1:$J$1),1)+0),(MID("1234567891",COLUMN($A$1:$J$1),1)+0)),11)
                        ) = MID(LAHIKONTAKTSED!E64,11,1)+0,
                        TRUE,
                        FALSE
                    )
                ), FALSE)
            ),
            AND(
                ISNUMBER(LAHIKONTAKTSED!E64),
                NOT(
                    ISERROR(
                        DATE(
                            YEAR(LAHIKONTAKTSED!E64),
                            MONTH(LAHIKONTAKTSED!E64),
                            DAY(LAHIKONTAKTSED!E64)
                        )
                    )
                ),
                IFERROR(LAHIKONTAKTSED!E64 &gt;= DATE(1910, 1, 1), FALSE),
                IFERROR(LAHIKONTAKTSED!E64 &lt;= TODAY(), FALSE)
            )
        ), 1, -2),
    -1),
    ""
)</f>
        <v/>
      </c>
      <c r="F64" s="137" t="str">
        <f>IF(LAHIKONTAKTSED!$AJ64,
    IF(
        OR(
            LAHIKONTAKTSED!$I64 = "Lapsevanem",
            LAHIKONTAKTSED!$I64 = "Eestkostja"
        ),
        0,
        IF(
            OR(
                AND(_xlfn.NUMBERVALUE(LAHIKONTAKTSED!F64) &gt;  5000000, _xlfn.NUMBERVALUE(LAHIKONTAKTSED!F64) &lt;  5999999),
                AND(_xlfn.NUMBERVALUE(LAHIKONTAKTSED!F64) &gt; 50000000, _xlfn.NUMBERVALUE(LAHIKONTAKTSED!F64) &lt; 59999999)
            ),
            1,
            -2
        )
    ),
    ""
)</f>
        <v/>
      </c>
      <c r="G64" s="137" t="str">
        <f>IF(LAHIKONTAKTSED!$AJ64,
    IF(
        OR(
            LAHIKONTAKTSED!$I64 = "Lapsevanem",
            LAHIKONTAKTSED!$I64 = "Eestkostja"
        ),
        0,
        IF(
            LAHIKONTAKTSED!G64 &lt;&gt; "",
            1,
            2
        )
    ),
    ""
)</f>
        <v/>
      </c>
      <c r="H64" s="137" t="str">
        <f>IF(LAHIKONTAKTSED!$AJ64, IF(LAHIKONTAKTSED!H64 &lt;&gt; "", 1, 2), "")</f>
        <v/>
      </c>
      <c r="I64" s="157" t="str">
        <f>IF(LAHIKONTAKTSED!$AJ64,
    IF(OR(
        EXACT(LAHIKONTAKTSED!I64, "Lähikontaktne"),
        EXACT(LAHIKONTAKTSED!I64, "Lapsevanem"),
        EXACT(LAHIKONTAKTSED!I64, "Eestkostja")
    ), 1, -2),
    ""
)</f>
        <v/>
      </c>
      <c r="J64" s="137" t="str">
        <f>IF(
    AND(LAHIKONTAKTSED!$AJ64,  LAHIKONTAKTSED!$I64 &lt;&gt; ""),
    IF(
        OR(
            EXACT(LAHIKONTAKTSED!$I64, "Lapsevanem"),
            EXACT(LAHIKONTAKTSED!$I64, "Eestkostja")
        ),
        IF(
            LAHIKONTAKTSED!J64 &lt;&gt; "",
            1,
            -2
        ),
        0
    ),
    ""
)</f>
        <v/>
      </c>
      <c r="K64" s="137" t="str">
        <f>IF(
    AND(LAHIKONTAKTSED!$AJ64,  LAHIKONTAKTSED!$I64 &lt;&gt; ""),
    IF(
        OR(
            EXACT(LAHIKONTAKTSED!$I64, "Lapsevanem"),
            EXACT(LAHIKONTAKTSED!$I64, "Eestkostja")
        ),
        IF(
            LAHIKONTAKTSED!K64 &lt;&gt; "",
            1,
            -2
        ),
        0
    ),
    ""
)</f>
        <v/>
      </c>
      <c r="L64" s="137" t="str">
        <f ca="1">IF(
    AND(LAHIKONTAKTSED!$AJ64,  LAHIKONTAKTSED!$I64 &lt;&gt; ""),
    IF(
        OR(
            EXACT(LAHIKONTAKTSED!$I64, "Lapsevanem"),
            EXACT(LAHIKONTAKTSED!$I64, "Eestkostja")
        ),
        IF(
            LAHIKONTAKTSED!L64 &lt;&gt; "",
            IF(
                OR(
                    AND(
                        ISNUMBER(LAHIKONTAKTSED!L64),
                        LAHIKONTAKTSED!L64 &gt; 30000000000,
                        LAHIKONTAKTSED!L64 &lt; 63000000000,
                        IF(
                            ISERROR(TEXT((CODE(MID("FEDCA@",LEFT(LAHIKONTAKTSED!L64,1),1))-50)*1000000+LEFT(LAHIKONTAKTSED!L64,7),"0000\.00\.00")+0),
                            FALSE,
                            IF(
                                IF(
                                    MOD(SUMPRODUCT((MID(LAHIKONTAKTSED!L64,COLUMN($A$1:$J$1),1)+0),(MID("1234567891",COLUMN($A$1:$J$1),1)+0)),11)=10,
                                    MOD(MOD(SUMPRODUCT((MID(LAHIKONTAKTSED!L64,COLUMN($A$1:$J$1),1)+0),(MID("3456789123",COLUMN($A$1:$J$1),1)+0)),11),10),
                                    MOD(SUMPRODUCT((MID(LAHIKONTAKTSED!L64,COLUMN($A$1:$J$1),1)+0),(MID("1234567891",COLUMN($A$1:$J$1),1)+0)),11)
                                ) = MID(LAHIKONTAKTSED!L64,11,1)+0,
                                TRUE,
                                FALSE
                            )
                        )
                    ),
                    AND(
                        ISNUMBER(LAHIKONTAKTSED!L64),
                        NOT(
                            ISERROR(
                                DATE(
                                    YEAR(LAHIKONTAKTSED!L64),
                                    MONTH(LAHIKONTAKTSED!L64),
                                    DAY(LAHIKONTAKTSED!L64)
                                )
                            )
                        ),
                        IFERROR(LAHIKONTAKTSED!L64 &gt;= DATE(1910, 1, 1), FALSE),
                        IFERROR(LAHIKONTAKTSED!L64 &lt;= TODAY(), FALSE)
                    )
                ),
                1,
                -2),
            -1
        ),
        0
    ),
    ""
)</f>
        <v/>
      </c>
      <c r="M64" s="137" t="str">
        <f>IF(
    AND(LAHIKONTAKTSED!$AJ64,  LAHIKONTAKTSED!$I64 &lt;&gt; ""),
    IF(
        OR(
            EXACT(LAHIKONTAKTSED!$I64, "Lapsevanem"),
            EXACT(LAHIKONTAKTSED!$I64, "Eestkostja")
        ),
        IF(
            OR(
                AND(_xlfn.NUMBERVALUE(LAHIKONTAKTSED!M64) &gt;  5000000, _xlfn.NUMBERVALUE(LAHIKONTAKTSED!M64) &lt;  5999999),
                AND(_xlfn.NUMBERVALUE(LAHIKONTAKTSED!M64) &gt; 50000000, _xlfn.NUMBERVALUE(LAHIKONTAKTSED!M64) &lt; 59999999)
            ),
            1,
            -2
        ),
        0
    ),
    ""
)</f>
        <v/>
      </c>
      <c r="N64" s="137" t="str">
        <f>IF(
    AND(LAHIKONTAKTSED!$AJ64,  LAHIKONTAKTSED!$I64 &lt;&gt; ""),
    IF(
        OR(
            EXACT(LAHIKONTAKTSED!$I64, "Lapsevanem"),
            EXACT(LAHIKONTAKTSED!$I64, "Eestkostja")
        ),
        IF(
            LAHIKONTAKTSED!N64 &lt;&gt; "",
            1,
            2
        ),
        0
    ),
    ""
)</f>
        <v/>
      </c>
      <c r="O64" s="136" t="str">
        <f>IF(
    LAHIKONTAKTSED!$AJ64,
    IF(LAHIKONTAKTSED!O64 &lt;&gt; "", 1, -1),
    ""
)</f>
        <v/>
      </c>
      <c r="P64" s="136" t="str">
        <f>IF(
    LAHIKONTAKTSED!$AJ64,
    IF(LAHIKONTAKTSED!P64 &lt;&gt; "", 1, -1),
    ""
)</f>
        <v/>
      </c>
      <c r="Q64" s="136" t="str">
        <f>IF(
    LAHIKONTAKTSED!$AJ64,
    IF(LAHIKONTAKTSED!Q64 &lt;&gt; "", 1, -1),
    ""
)</f>
        <v/>
      </c>
      <c r="R64" s="136" t="str">
        <f>IF(
    LAHIKONTAKTSED!$AJ64,
    IF(LAHIKONTAKTSED!R64 &lt;&gt; "", 1, 2),
    ""
)</f>
        <v/>
      </c>
      <c r="S64" s="158" t="str">
        <f ca="1">IF(LAHIKONTAKTSED!$AJ64,
    IF(AND(
        ISNUMBER(LAHIKONTAKTSED!S64),
        NOT(
            ISERROR(
                DATE(
                    YEAR(LAHIKONTAKTSED!S64),
                    MONTH(LAHIKONTAKTSED!S64),
                    DAY(LAHIKONTAKTSED!S64)
                )
            )
        ),
        IFERROR(LAHIKONTAKTSED!S64 &gt;= TODAY()-13, FALSE),
        IFERROR(LAHIKONTAKTSED!S64 &lt;= TODAY(), FALSE)
    ), 1, -2),
    ""
)</f>
        <v/>
      </c>
      <c r="T64" s="158" t="str">
        <f ca="1">IF(LAHIKONTAKTSED!$AJ64,
    IF(AND(
        ISNUMBER(LAHIKONTAKTSED!T64),
        NOT(
            ISERROR(
                DATE(
                    YEAR(LAHIKONTAKTSED!T64),
                    MONTH(LAHIKONTAKTSED!T64),
                    DAY(LAHIKONTAKTSED!T64)
                )
            )
        ),
        IFERROR(LAHIKONTAKTSED!T64 &gt;= TODAY()-13, FALSE),
        IFERROR(LAHIKONTAKTSED!T64 &lt;= TODAY()+1, FALSE)
    ), 1, -2),
    ""
)</f>
        <v/>
      </c>
      <c r="U64" s="159" t="str">
        <f ca="1">IF(LAHIKONTAKTSED!$AJ64,
    IF(AND(
        ISNUMBER(LAHIKONTAKTSED!U64),
        NOT(
            ISERROR(
                DATE(
                    YEAR(LAHIKONTAKTSED!U64),
                    MONTH(LAHIKONTAKTSED!U64),
                    DAY(LAHIKONTAKTSED!U64)
                )
            )
        ),
        IFERROR(LAHIKONTAKTSED!U64 &gt;= TODAY(), FALSE),
        IFERROR(LAHIKONTAKTSED!U64 &lt;= TODAY() + 11, FALSE)
    ), 1, -2),
    ""
)</f>
        <v/>
      </c>
      <c r="V64" s="136" t="str">
        <f>IF(
    LAHIKONTAKTSED!$AJ64,
    IF(LAHIKONTAKTSED!V64 &lt;&gt; "", 1, -1),
    ""
)</f>
        <v/>
      </c>
      <c r="W64" s="136" t="str">
        <f>IF(
    LAHIKONTAKTSED!$AJ64,
    IF(LAHIKONTAKTSED!W64 &lt;&gt; "", 1, -1),
    ""
)</f>
        <v/>
      </c>
      <c r="X64" s="159" t="str">
        <f ca="1">IF(
    AND(
        LAHIKONTAKTSED!$AJ64
    ),
    IF(
        LAHIKONTAKTSED!X64 &lt;&gt; "",
        IF(
            OR(
            AND(
                ISNUMBER(LAHIKONTAKTSED!X64),
                LAHIKONTAKTSED!X64 &gt; 30000000000,
                LAHIKONTAKTSED!X64 &lt; 63000000000,
                IFERROR(IF(
                    ISERROR(TEXT((CODE(MID("FEDCA@",LEFT(LAHIKONTAKTSED!X64,1),1))-50)*1000000+LEFT(LAHIKONTAKTSED!X64,7),"0000\.00\.00")+0),
                    FALSE,
                    IF(
                        IF(
                            MOD(SUMPRODUCT((MID(LAHIKONTAKTSED!X64,COLUMN($A$1:$J$1),1)+0),(MID("1234567891",COLUMN($A$1:$J$1),1)+0)),11)=10,
                            MOD(MOD(SUMPRODUCT((MID(LAHIKONTAKTSED!X64,COLUMN($A$1:$J$1),1)+0),(MID("3456789123",COLUMN($A$1:$J$1),1)+0)),11),10),
                            MOD(SUMPRODUCT((MID(LAHIKONTAKTSED!X64,COLUMN($A$1:$J$1),1)+0),(MID("1234567891",COLUMN($A$1:$J$1),1)+0)),11)
                        ) = MID(LAHIKONTAKTSED!X64,11,1)+0,
                        TRUE,
                        FALSE
                    )
                ), FALSE)
            ),
            AND(
                ISNUMBER(LAHIKONTAKTSED!X64),
                NOT(
                    ISERROR(
                        DATE(
                            YEAR(LAHIKONTAKTSED!X64),
                            MONTH(LAHIKONTAKTSED!X64),
                            DAY(LAHIKONTAKTSED!X64)
                        )
                    )
                ),
                IFERROR(LAHIKONTAKTSED!X64 &gt;= DATE(1910, 1, 1), FALSE),
                IFERROR(LAHIKONTAKTSED!X64 &lt;= TODAY(), FALSE)
            )
        ), 1, -2),
    -1),
    ""
)</f>
        <v/>
      </c>
    </row>
    <row r="65" spans="1:24" x14ac:dyDescent="0.35">
      <c r="A65" s="138" t="str">
        <f>LAHIKONTAKTSED!A65</f>
        <v/>
      </c>
      <c r="B65" s="154" t="str">
        <f ca="1">IF(LAHIKONTAKTSED!$AJ65,
    IF(AND(
        ISNUMBER(LAHIKONTAKTSED!B65),
        NOT(
            ISERROR(
                DATE(
                    YEAR(LAHIKONTAKTSED!B65),
                    MONTH(LAHIKONTAKTSED!B65),
                    DAY(LAHIKONTAKTSED!B65)
                )
            )
        ),
        IFERROR(LAHIKONTAKTSED!B65 &gt;= TODAY()-13, FALSE),
        IFERROR(LAHIKONTAKTSED!B65 &lt;= TODAY(), FALSE)
    ), 1, -2),
    ""
)</f>
        <v/>
      </c>
      <c r="C65" s="155" t="str">
        <f>IF(LAHIKONTAKTSED!$AJ65,
    IF(AND(
        LAHIKONTAKTSED!C65 &lt;&gt; ""
    ), 1, -2),
    ""
)</f>
        <v/>
      </c>
      <c r="D65" s="155" t="str">
        <f>IF(LAHIKONTAKTSED!$AJ65,
    IF(AND(
        LAHIKONTAKTSED!D65 &lt;&gt; ""
    ), 1, -2),
    ""
)</f>
        <v/>
      </c>
      <c r="E65" s="156" t="str">
        <f ca="1">IF(LAHIKONTAKTSED!$AJ65,
    IF(
        LAHIKONTAKTSED!E65 &lt;&gt; "",
        IF(
            OR(
            AND(
                ISNUMBER(LAHIKONTAKTSED!E65),
                LAHIKONTAKTSED!E65 &gt; 30000000000,
                LAHIKONTAKTSED!E65 &lt; 63000000000,
                IFERROR(IF(
                    ISERROR(TEXT((CODE(MID("FEDCA@",LEFT(LAHIKONTAKTSED!E65,1),1))-50)*1000000+LEFT(LAHIKONTAKTSED!E65,7),"0000\.00\.00")+0),
                    FALSE,
                    IF(
                        IF(
                            MOD(SUMPRODUCT((MID(LAHIKONTAKTSED!E65,COLUMN($A$1:$J$1),1)+0),(MID("1234567891",COLUMN($A$1:$J$1),1)+0)),11)=10,
                            MOD(MOD(SUMPRODUCT((MID(LAHIKONTAKTSED!E65,COLUMN($A$1:$J$1),1)+0),(MID("3456789123",COLUMN($A$1:$J$1),1)+0)),11),10),
                            MOD(SUMPRODUCT((MID(LAHIKONTAKTSED!E65,COLUMN($A$1:$J$1),1)+0),(MID("1234567891",COLUMN($A$1:$J$1),1)+0)),11)
                        ) = MID(LAHIKONTAKTSED!E65,11,1)+0,
                        TRUE,
                        FALSE
                    )
                ), FALSE)
            ),
            AND(
                ISNUMBER(LAHIKONTAKTSED!E65),
                NOT(
                    ISERROR(
                        DATE(
                            YEAR(LAHIKONTAKTSED!E65),
                            MONTH(LAHIKONTAKTSED!E65),
                            DAY(LAHIKONTAKTSED!E65)
                        )
                    )
                ),
                IFERROR(LAHIKONTAKTSED!E65 &gt;= DATE(1910, 1, 1), FALSE),
                IFERROR(LAHIKONTAKTSED!E65 &lt;= TODAY(), FALSE)
            )
        ), 1, -2),
    -1),
    ""
)</f>
        <v/>
      </c>
      <c r="F65" s="137" t="str">
        <f>IF(LAHIKONTAKTSED!$AJ65,
    IF(
        OR(
            LAHIKONTAKTSED!$I65 = "Lapsevanem",
            LAHIKONTAKTSED!$I65 = "Eestkostja"
        ),
        0,
        IF(
            OR(
                AND(_xlfn.NUMBERVALUE(LAHIKONTAKTSED!F65) &gt;  5000000, _xlfn.NUMBERVALUE(LAHIKONTAKTSED!F65) &lt;  5999999),
                AND(_xlfn.NUMBERVALUE(LAHIKONTAKTSED!F65) &gt; 50000000, _xlfn.NUMBERVALUE(LAHIKONTAKTSED!F65) &lt; 59999999)
            ),
            1,
            -2
        )
    ),
    ""
)</f>
        <v/>
      </c>
      <c r="G65" s="137" t="str">
        <f>IF(LAHIKONTAKTSED!$AJ65,
    IF(
        OR(
            LAHIKONTAKTSED!$I65 = "Lapsevanem",
            LAHIKONTAKTSED!$I65 = "Eestkostja"
        ),
        0,
        IF(
            LAHIKONTAKTSED!G65 &lt;&gt; "",
            1,
            2
        )
    ),
    ""
)</f>
        <v/>
      </c>
      <c r="H65" s="137" t="str">
        <f>IF(LAHIKONTAKTSED!$AJ65, IF(LAHIKONTAKTSED!H65 &lt;&gt; "", 1, 2), "")</f>
        <v/>
      </c>
      <c r="I65" s="157" t="str">
        <f>IF(LAHIKONTAKTSED!$AJ65,
    IF(OR(
        EXACT(LAHIKONTAKTSED!I65, "Lähikontaktne"),
        EXACT(LAHIKONTAKTSED!I65, "Lapsevanem"),
        EXACT(LAHIKONTAKTSED!I65, "Eestkostja")
    ), 1, -2),
    ""
)</f>
        <v/>
      </c>
      <c r="J65" s="137" t="str">
        <f>IF(
    AND(LAHIKONTAKTSED!$AJ65,  LAHIKONTAKTSED!$I65 &lt;&gt; ""),
    IF(
        OR(
            EXACT(LAHIKONTAKTSED!$I65, "Lapsevanem"),
            EXACT(LAHIKONTAKTSED!$I65, "Eestkostja")
        ),
        IF(
            LAHIKONTAKTSED!J65 &lt;&gt; "",
            1,
            -2
        ),
        0
    ),
    ""
)</f>
        <v/>
      </c>
      <c r="K65" s="137" t="str">
        <f>IF(
    AND(LAHIKONTAKTSED!$AJ65,  LAHIKONTAKTSED!$I65 &lt;&gt; ""),
    IF(
        OR(
            EXACT(LAHIKONTAKTSED!$I65, "Lapsevanem"),
            EXACT(LAHIKONTAKTSED!$I65, "Eestkostja")
        ),
        IF(
            LAHIKONTAKTSED!K65 &lt;&gt; "",
            1,
            -2
        ),
        0
    ),
    ""
)</f>
        <v/>
      </c>
      <c r="L65" s="137" t="str">
        <f ca="1">IF(
    AND(LAHIKONTAKTSED!$AJ65,  LAHIKONTAKTSED!$I65 &lt;&gt; ""),
    IF(
        OR(
            EXACT(LAHIKONTAKTSED!$I65, "Lapsevanem"),
            EXACT(LAHIKONTAKTSED!$I65, "Eestkostja")
        ),
        IF(
            LAHIKONTAKTSED!L65 &lt;&gt; "",
            IF(
                OR(
                    AND(
                        ISNUMBER(LAHIKONTAKTSED!L65),
                        LAHIKONTAKTSED!L65 &gt; 30000000000,
                        LAHIKONTAKTSED!L65 &lt; 63000000000,
                        IF(
                            ISERROR(TEXT((CODE(MID("FEDCA@",LEFT(LAHIKONTAKTSED!L65,1),1))-50)*1000000+LEFT(LAHIKONTAKTSED!L65,7),"0000\.00\.00")+0),
                            FALSE,
                            IF(
                                IF(
                                    MOD(SUMPRODUCT((MID(LAHIKONTAKTSED!L65,COLUMN($A$1:$J$1),1)+0),(MID("1234567891",COLUMN($A$1:$J$1),1)+0)),11)=10,
                                    MOD(MOD(SUMPRODUCT((MID(LAHIKONTAKTSED!L65,COLUMN($A$1:$J$1),1)+0),(MID("3456789123",COLUMN($A$1:$J$1),1)+0)),11),10),
                                    MOD(SUMPRODUCT((MID(LAHIKONTAKTSED!L65,COLUMN($A$1:$J$1),1)+0),(MID("1234567891",COLUMN($A$1:$J$1),1)+0)),11)
                                ) = MID(LAHIKONTAKTSED!L65,11,1)+0,
                                TRUE,
                                FALSE
                            )
                        )
                    ),
                    AND(
                        ISNUMBER(LAHIKONTAKTSED!L65),
                        NOT(
                            ISERROR(
                                DATE(
                                    YEAR(LAHIKONTAKTSED!L65),
                                    MONTH(LAHIKONTAKTSED!L65),
                                    DAY(LAHIKONTAKTSED!L65)
                                )
                            )
                        ),
                        IFERROR(LAHIKONTAKTSED!L65 &gt;= DATE(1910, 1, 1), FALSE),
                        IFERROR(LAHIKONTAKTSED!L65 &lt;= TODAY(), FALSE)
                    )
                ),
                1,
                -2),
            -1
        ),
        0
    ),
    ""
)</f>
        <v/>
      </c>
      <c r="M65" s="137" t="str">
        <f>IF(
    AND(LAHIKONTAKTSED!$AJ65,  LAHIKONTAKTSED!$I65 &lt;&gt; ""),
    IF(
        OR(
            EXACT(LAHIKONTAKTSED!$I65, "Lapsevanem"),
            EXACT(LAHIKONTAKTSED!$I65, "Eestkostja")
        ),
        IF(
            OR(
                AND(_xlfn.NUMBERVALUE(LAHIKONTAKTSED!M65) &gt;  5000000, _xlfn.NUMBERVALUE(LAHIKONTAKTSED!M65) &lt;  5999999),
                AND(_xlfn.NUMBERVALUE(LAHIKONTAKTSED!M65) &gt; 50000000, _xlfn.NUMBERVALUE(LAHIKONTAKTSED!M65) &lt; 59999999)
            ),
            1,
            -2
        ),
        0
    ),
    ""
)</f>
        <v/>
      </c>
      <c r="N65" s="137" t="str">
        <f>IF(
    AND(LAHIKONTAKTSED!$AJ65,  LAHIKONTAKTSED!$I65 &lt;&gt; ""),
    IF(
        OR(
            EXACT(LAHIKONTAKTSED!$I65, "Lapsevanem"),
            EXACT(LAHIKONTAKTSED!$I65, "Eestkostja")
        ),
        IF(
            LAHIKONTAKTSED!N65 &lt;&gt; "",
            1,
            2
        ),
        0
    ),
    ""
)</f>
        <v/>
      </c>
      <c r="O65" s="136" t="str">
        <f>IF(
    LAHIKONTAKTSED!$AJ65,
    IF(LAHIKONTAKTSED!O65 &lt;&gt; "", 1, -1),
    ""
)</f>
        <v/>
      </c>
      <c r="P65" s="136" t="str">
        <f>IF(
    LAHIKONTAKTSED!$AJ65,
    IF(LAHIKONTAKTSED!P65 &lt;&gt; "", 1, -1),
    ""
)</f>
        <v/>
      </c>
      <c r="Q65" s="136" t="str">
        <f>IF(
    LAHIKONTAKTSED!$AJ65,
    IF(LAHIKONTAKTSED!Q65 &lt;&gt; "", 1, -1),
    ""
)</f>
        <v/>
      </c>
      <c r="R65" s="136" t="str">
        <f>IF(
    LAHIKONTAKTSED!$AJ65,
    IF(LAHIKONTAKTSED!R65 &lt;&gt; "", 1, 2),
    ""
)</f>
        <v/>
      </c>
      <c r="S65" s="158" t="str">
        <f ca="1">IF(LAHIKONTAKTSED!$AJ65,
    IF(AND(
        ISNUMBER(LAHIKONTAKTSED!S65),
        NOT(
            ISERROR(
                DATE(
                    YEAR(LAHIKONTAKTSED!S65),
                    MONTH(LAHIKONTAKTSED!S65),
                    DAY(LAHIKONTAKTSED!S65)
                )
            )
        ),
        IFERROR(LAHIKONTAKTSED!S65 &gt;= TODAY()-13, FALSE),
        IFERROR(LAHIKONTAKTSED!S65 &lt;= TODAY(), FALSE)
    ), 1, -2),
    ""
)</f>
        <v/>
      </c>
      <c r="T65" s="158" t="str">
        <f ca="1">IF(LAHIKONTAKTSED!$AJ65,
    IF(AND(
        ISNUMBER(LAHIKONTAKTSED!T65),
        NOT(
            ISERROR(
                DATE(
                    YEAR(LAHIKONTAKTSED!T65),
                    MONTH(LAHIKONTAKTSED!T65),
                    DAY(LAHIKONTAKTSED!T65)
                )
            )
        ),
        IFERROR(LAHIKONTAKTSED!T65 &gt;= TODAY()-13, FALSE),
        IFERROR(LAHIKONTAKTSED!T65 &lt;= TODAY()+1, FALSE)
    ), 1, -2),
    ""
)</f>
        <v/>
      </c>
      <c r="U65" s="159" t="str">
        <f ca="1">IF(LAHIKONTAKTSED!$AJ65,
    IF(AND(
        ISNUMBER(LAHIKONTAKTSED!U65),
        NOT(
            ISERROR(
                DATE(
                    YEAR(LAHIKONTAKTSED!U65),
                    MONTH(LAHIKONTAKTSED!U65),
                    DAY(LAHIKONTAKTSED!U65)
                )
            )
        ),
        IFERROR(LAHIKONTAKTSED!U65 &gt;= TODAY(), FALSE),
        IFERROR(LAHIKONTAKTSED!U65 &lt;= TODAY() + 11, FALSE)
    ), 1, -2),
    ""
)</f>
        <v/>
      </c>
      <c r="V65" s="136" t="str">
        <f>IF(
    LAHIKONTAKTSED!$AJ65,
    IF(LAHIKONTAKTSED!V65 &lt;&gt; "", 1, -1),
    ""
)</f>
        <v/>
      </c>
      <c r="W65" s="136" t="str">
        <f>IF(
    LAHIKONTAKTSED!$AJ65,
    IF(LAHIKONTAKTSED!W65 &lt;&gt; "", 1, -1),
    ""
)</f>
        <v/>
      </c>
      <c r="X65" s="159" t="str">
        <f ca="1">IF(
    AND(
        LAHIKONTAKTSED!$AJ65
    ),
    IF(
        LAHIKONTAKTSED!X65 &lt;&gt; "",
        IF(
            OR(
            AND(
                ISNUMBER(LAHIKONTAKTSED!X65),
                LAHIKONTAKTSED!X65 &gt; 30000000000,
                LAHIKONTAKTSED!X65 &lt; 63000000000,
                IFERROR(IF(
                    ISERROR(TEXT((CODE(MID("FEDCA@",LEFT(LAHIKONTAKTSED!X65,1),1))-50)*1000000+LEFT(LAHIKONTAKTSED!X65,7),"0000\.00\.00")+0),
                    FALSE,
                    IF(
                        IF(
                            MOD(SUMPRODUCT((MID(LAHIKONTAKTSED!X65,COLUMN($A$1:$J$1),1)+0),(MID("1234567891",COLUMN($A$1:$J$1),1)+0)),11)=10,
                            MOD(MOD(SUMPRODUCT((MID(LAHIKONTAKTSED!X65,COLUMN($A$1:$J$1),1)+0),(MID("3456789123",COLUMN($A$1:$J$1),1)+0)),11),10),
                            MOD(SUMPRODUCT((MID(LAHIKONTAKTSED!X65,COLUMN($A$1:$J$1),1)+0),(MID("1234567891",COLUMN($A$1:$J$1),1)+0)),11)
                        ) = MID(LAHIKONTAKTSED!X65,11,1)+0,
                        TRUE,
                        FALSE
                    )
                ), FALSE)
            ),
            AND(
                ISNUMBER(LAHIKONTAKTSED!X65),
                NOT(
                    ISERROR(
                        DATE(
                            YEAR(LAHIKONTAKTSED!X65),
                            MONTH(LAHIKONTAKTSED!X65),
                            DAY(LAHIKONTAKTSED!X65)
                        )
                    )
                ),
                IFERROR(LAHIKONTAKTSED!X65 &gt;= DATE(1910, 1, 1), FALSE),
                IFERROR(LAHIKONTAKTSED!X65 &lt;= TODAY(), FALSE)
            )
        ), 1, -2),
    -1),
    ""
)</f>
        <v/>
      </c>
    </row>
    <row r="66" spans="1:24" x14ac:dyDescent="0.35">
      <c r="A66" s="138" t="str">
        <f>LAHIKONTAKTSED!A66</f>
        <v/>
      </c>
      <c r="B66" s="154" t="str">
        <f ca="1">IF(LAHIKONTAKTSED!$AJ66,
    IF(AND(
        ISNUMBER(LAHIKONTAKTSED!B66),
        NOT(
            ISERROR(
                DATE(
                    YEAR(LAHIKONTAKTSED!B66),
                    MONTH(LAHIKONTAKTSED!B66),
                    DAY(LAHIKONTAKTSED!B66)
                )
            )
        ),
        IFERROR(LAHIKONTAKTSED!B66 &gt;= TODAY()-13, FALSE),
        IFERROR(LAHIKONTAKTSED!B66 &lt;= TODAY(), FALSE)
    ), 1, -2),
    ""
)</f>
        <v/>
      </c>
      <c r="C66" s="155" t="str">
        <f>IF(LAHIKONTAKTSED!$AJ66,
    IF(AND(
        LAHIKONTAKTSED!C66 &lt;&gt; ""
    ), 1, -2),
    ""
)</f>
        <v/>
      </c>
      <c r="D66" s="155" t="str">
        <f>IF(LAHIKONTAKTSED!$AJ66,
    IF(AND(
        LAHIKONTAKTSED!D66 &lt;&gt; ""
    ), 1, -2),
    ""
)</f>
        <v/>
      </c>
      <c r="E66" s="156" t="str">
        <f ca="1">IF(LAHIKONTAKTSED!$AJ66,
    IF(
        LAHIKONTAKTSED!E66 &lt;&gt; "",
        IF(
            OR(
            AND(
                ISNUMBER(LAHIKONTAKTSED!E66),
                LAHIKONTAKTSED!E66 &gt; 30000000000,
                LAHIKONTAKTSED!E66 &lt; 63000000000,
                IFERROR(IF(
                    ISERROR(TEXT((CODE(MID("FEDCA@",LEFT(LAHIKONTAKTSED!E66,1),1))-50)*1000000+LEFT(LAHIKONTAKTSED!E66,7),"0000\.00\.00")+0),
                    FALSE,
                    IF(
                        IF(
                            MOD(SUMPRODUCT((MID(LAHIKONTAKTSED!E66,COLUMN($A$1:$J$1),1)+0),(MID("1234567891",COLUMN($A$1:$J$1),1)+0)),11)=10,
                            MOD(MOD(SUMPRODUCT((MID(LAHIKONTAKTSED!E66,COLUMN($A$1:$J$1),1)+0),(MID("3456789123",COLUMN($A$1:$J$1),1)+0)),11),10),
                            MOD(SUMPRODUCT((MID(LAHIKONTAKTSED!E66,COLUMN($A$1:$J$1),1)+0),(MID("1234567891",COLUMN($A$1:$J$1),1)+0)),11)
                        ) = MID(LAHIKONTAKTSED!E66,11,1)+0,
                        TRUE,
                        FALSE
                    )
                ), FALSE)
            ),
            AND(
                ISNUMBER(LAHIKONTAKTSED!E66),
                NOT(
                    ISERROR(
                        DATE(
                            YEAR(LAHIKONTAKTSED!E66),
                            MONTH(LAHIKONTAKTSED!E66),
                            DAY(LAHIKONTAKTSED!E66)
                        )
                    )
                ),
                IFERROR(LAHIKONTAKTSED!E66 &gt;= DATE(1910, 1, 1), FALSE),
                IFERROR(LAHIKONTAKTSED!E66 &lt;= TODAY(), FALSE)
            )
        ), 1, -2),
    -1),
    ""
)</f>
        <v/>
      </c>
      <c r="F66" s="137" t="str">
        <f>IF(LAHIKONTAKTSED!$AJ66,
    IF(
        OR(
            LAHIKONTAKTSED!$I66 = "Lapsevanem",
            LAHIKONTAKTSED!$I66 = "Eestkostja"
        ),
        0,
        IF(
            OR(
                AND(_xlfn.NUMBERVALUE(LAHIKONTAKTSED!F66) &gt;  5000000, _xlfn.NUMBERVALUE(LAHIKONTAKTSED!F66) &lt;  5999999),
                AND(_xlfn.NUMBERVALUE(LAHIKONTAKTSED!F66) &gt; 50000000, _xlfn.NUMBERVALUE(LAHIKONTAKTSED!F66) &lt; 59999999)
            ),
            1,
            -2
        )
    ),
    ""
)</f>
        <v/>
      </c>
      <c r="G66" s="137" t="str">
        <f>IF(LAHIKONTAKTSED!$AJ66,
    IF(
        OR(
            LAHIKONTAKTSED!$I66 = "Lapsevanem",
            LAHIKONTAKTSED!$I66 = "Eestkostja"
        ),
        0,
        IF(
            LAHIKONTAKTSED!G66 &lt;&gt; "",
            1,
            2
        )
    ),
    ""
)</f>
        <v/>
      </c>
      <c r="H66" s="137" t="str">
        <f>IF(LAHIKONTAKTSED!$AJ66, IF(LAHIKONTAKTSED!H66 &lt;&gt; "", 1, 2), "")</f>
        <v/>
      </c>
      <c r="I66" s="157" t="str">
        <f>IF(LAHIKONTAKTSED!$AJ66,
    IF(OR(
        EXACT(LAHIKONTAKTSED!I66, "Lähikontaktne"),
        EXACT(LAHIKONTAKTSED!I66, "Lapsevanem"),
        EXACT(LAHIKONTAKTSED!I66, "Eestkostja")
    ), 1, -2),
    ""
)</f>
        <v/>
      </c>
      <c r="J66" s="137" t="str">
        <f>IF(
    AND(LAHIKONTAKTSED!$AJ66,  LAHIKONTAKTSED!$I66 &lt;&gt; ""),
    IF(
        OR(
            EXACT(LAHIKONTAKTSED!$I66, "Lapsevanem"),
            EXACT(LAHIKONTAKTSED!$I66, "Eestkostja")
        ),
        IF(
            LAHIKONTAKTSED!J66 &lt;&gt; "",
            1,
            -2
        ),
        0
    ),
    ""
)</f>
        <v/>
      </c>
      <c r="K66" s="137" t="str">
        <f>IF(
    AND(LAHIKONTAKTSED!$AJ66,  LAHIKONTAKTSED!$I66 &lt;&gt; ""),
    IF(
        OR(
            EXACT(LAHIKONTAKTSED!$I66, "Lapsevanem"),
            EXACT(LAHIKONTAKTSED!$I66, "Eestkostja")
        ),
        IF(
            LAHIKONTAKTSED!K66 &lt;&gt; "",
            1,
            -2
        ),
        0
    ),
    ""
)</f>
        <v/>
      </c>
      <c r="L66" s="137" t="str">
        <f ca="1">IF(
    AND(LAHIKONTAKTSED!$AJ66,  LAHIKONTAKTSED!$I66 &lt;&gt; ""),
    IF(
        OR(
            EXACT(LAHIKONTAKTSED!$I66, "Lapsevanem"),
            EXACT(LAHIKONTAKTSED!$I66, "Eestkostja")
        ),
        IF(
            LAHIKONTAKTSED!L66 &lt;&gt; "",
            IF(
                OR(
                    AND(
                        ISNUMBER(LAHIKONTAKTSED!L66),
                        LAHIKONTAKTSED!L66 &gt; 30000000000,
                        LAHIKONTAKTSED!L66 &lt; 63000000000,
                        IF(
                            ISERROR(TEXT((CODE(MID("FEDCA@",LEFT(LAHIKONTAKTSED!L66,1),1))-50)*1000000+LEFT(LAHIKONTAKTSED!L66,7),"0000\.00\.00")+0),
                            FALSE,
                            IF(
                                IF(
                                    MOD(SUMPRODUCT((MID(LAHIKONTAKTSED!L66,COLUMN($A$1:$J$1),1)+0),(MID("1234567891",COLUMN($A$1:$J$1),1)+0)),11)=10,
                                    MOD(MOD(SUMPRODUCT((MID(LAHIKONTAKTSED!L66,COLUMN($A$1:$J$1),1)+0),(MID("3456789123",COLUMN($A$1:$J$1),1)+0)),11),10),
                                    MOD(SUMPRODUCT((MID(LAHIKONTAKTSED!L66,COLUMN($A$1:$J$1),1)+0),(MID("1234567891",COLUMN($A$1:$J$1),1)+0)),11)
                                ) = MID(LAHIKONTAKTSED!L66,11,1)+0,
                                TRUE,
                                FALSE
                            )
                        )
                    ),
                    AND(
                        ISNUMBER(LAHIKONTAKTSED!L66),
                        NOT(
                            ISERROR(
                                DATE(
                                    YEAR(LAHIKONTAKTSED!L66),
                                    MONTH(LAHIKONTAKTSED!L66),
                                    DAY(LAHIKONTAKTSED!L66)
                                )
                            )
                        ),
                        IFERROR(LAHIKONTAKTSED!L66 &gt;= DATE(1910, 1, 1), FALSE),
                        IFERROR(LAHIKONTAKTSED!L66 &lt;= TODAY(), FALSE)
                    )
                ),
                1,
                -2),
            -1
        ),
        0
    ),
    ""
)</f>
        <v/>
      </c>
      <c r="M66" s="137" t="str">
        <f>IF(
    AND(LAHIKONTAKTSED!$AJ66,  LAHIKONTAKTSED!$I66 &lt;&gt; ""),
    IF(
        OR(
            EXACT(LAHIKONTAKTSED!$I66, "Lapsevanem"),
            EXACT(LAHIKONTAKTSED!$I66, "Eestkostja")
        ),
        IF(
            OR(
                AND(_xlfn.NUMBERVALUE(LAHIKONTAKTSED!M66) &gt;  5000000, _xlfn.NUMBERVALUE(LAHIKONTAKTSED!M66) &lt;  5999999),
                AND(_xlfn.NUMBERVALUE(LAHIKONTAKTSED!M66) &gt; 50000000, _xlfn.NUMBERVALUE(LAHIKONTAKTSED!M66) &lt; 59999999)
            ),
            1,
            -2
        ),
        0
    ),
    ""
)</f>
        <v/>
      </c>
      <c r="N66" s="137" t="str">
        <f>IF(
    AND(LAHIKONTAKTSED!$AJ66,  LAHIKONTAKTSED!$I66 &lt;&gt; ""),
    IF(
        OR(
            EXACT(LAHIKONTAKTSED!$I66, "Lapsevanem"),
            EXACT(LAHIKONTAKTSED!$I66, "Eestkostja")
        ),
        IF(
            LAHIKONTAKTSED!N66 &lt;&gt; "",
            1,
            2
        ),
        0
    ),
    ""
)</f>
        <v/>
      </c>
      <c r="O66" s="136" t="str">
        <f>IF(
    LAHIKONTAKTSED!$AJ66,
    IF(LAHIKONTAKTSED!O66 &lt;&gt; "", 1, -1),
    ""
)</f>
        <v/>
      </c>
      <c r="P66" s="136" t="str">
        <f>IF(
    LAHIKONTAKTSED!$AJ66,
    IF(LAHIKONTAKTSED!P66 &lt;&gt; "", 1, -1),
    ""
)</f>
        <v/>
      </c>
      <c r="Q66" s="136" t="str">
        <f>IF(
    LAHIKONTAKTSED!$AJ66,
    IF(LAHIKONTAKTSED!Q66 &lt;&gt; "", 1, -1),
    ""
)</f>
        <v/>
      </c>
      <c r="R66" s="136" t="str">
        <f>IF(
    LAHIKONTAKTSED!$AJ66,
    IF(LAHIKONTAKTSED!R66 &lt;&gt; "", 1, 2),
    ""
)</f>
        <v/>
      </c>
      <c r="S66" s="158" t="str">
        <f ca="1">IF(LAHIKONTAKTSED!$AJ66,
    IF(AND(
        ISNUMBER(LAHIKONTAKTSED!S66),
        NOT(
            ISERROR(
                DATE(
                    YEAR(LAHIKONTAKTSED!S66),
                    MONTH(LAHIKONTAKTSED!S66),
                    DAY(LAHIKONTAKTSED!S66)
                )
            )
        ),
        IFERROR(LAHIKONTAKTSED!S66 &gt;= TODAY()-13, FALSE),
        IFERROR(LAHIKONTAKTSED!S66 &lt;= TODAY(), FALSE)
    ), 1, -2),
    ""
)</f>
        <v/>
      </c>
      <c r="T66" s="158" t="str">
        <f ca="1">IF(LAHIKONTAKTSED!$AJ66,
    IF(AND(
        ISNUMBER(LAHIKONTAKTSED!T66),
        NOT(
            ISERROR(
                DATE(
                    YEAR(LAHIKONTAKTSED!T66),
                    MONTH(LAHIKONTAKTSED!T66),
                    DAY(LAHIKONTAKTSED!T66)
                )
            )
        ),
        IFERROR(LAHIKONTAKTSED!T66 &gt;= TODAY()-13, FALSE),
        IFERROR(LAHIKONTAKTSED!T66 &lt;= TODAY()+1, FALSE)
    ), 1, -2),
    ""
)</f>
        <v/>
      </c>
      <c r="U66" s="159" t="str">
        <f ca="1">IF(LAHIKONTAKTSED!$AJ66,
    IF(AND(
        ISNUMBER(LAHIKONTAKTSED!U66),
        NOT(
            ISERROR(
                DATE(
                    YEAR(LAHIKONTAKTSED!U66),
                    MONTH(LAHIKONTAKTSED!U66),
                    DAY(LAHIKONTAKTSED!U66)
                )
            )
        ),
        IFERROR(LAHIKONTAKTSED!U66 &gt;= TODAY(), FALSE),
        IFERROR(LAHIKONTAKTSED!U66 &lt;= TODAY() + 11, FALSE)
    ), 1, -2),
    ""
)</f>
        <v/>
      </c>
      <c r="V66" s="136" t="str">
        <f>IF(
    LAHIKONTAKTSED!$AJ66,
    IF(LAHIKONTAKTSED!V66 &lt;&gt; "", 1, -1),
    ""
)</f>
        <v/>
      </c>
      <c r="W66" s="136" t="str">
        <f>IF(
    LAHIKONTAKTSED!$AJ66,
    IF(LAHIKONTAKTSED!W66 &lt;&gt; "", 1, -1),
    ""
)</f>
        <v/>
      </c>
      <c r="X66" s="159" t="str">
        <f ca="1">IF(
    AND(
        LAHIKONTAKTSED!$AJ66
    ),
    IF(
        LAHIKONTAKTSED!X66 &lt;&gt; "",
        IF(
            OR(
            AND(
                ISNUMBER(LAHIKONTAKTSED!X66),
                LAHIKONTAKTSED!X66 &gt; 30000000000,
                LAHIKONTAKTSED!X66 &lt; 63000000000,
                IFERROR(IF(
                    ISERROR(TEXT((CODE(MID("FEDCA@",LEFT(LAHIKONTAKTSED!X66,1),1))-50)*1000000+LEFT(LAHIKONTAKTSED!X66,7),"0000\.00\.00")+0),
                    FALSE,
                    IF(
                        IF(
                            MOD(SUMPRODUCT((MID(LAHIKONTAKTSED!X66,COLUMN($A$1:$J$1),1)+0),(MID("1234567891",COLUMN($A$1:$J$1),1)+0)),11)=10,
                            MOD(MOD(SUMPRODUCT((MID(LAHIKONTAKTSED!X66,COLUMN($A$1:$J$1),1)+0),(MID("3456789123",COLUMN($A$1:$J$1),1)+0)),11),10),
                            MOD(SUMPRODUCT((MID(LAHIKONTAKTSED!X66,COLUMN($A$1:$J$1),1)+0),(MID("1234567891",COLUMN($A$1:$J$1),1)+0)),11)
                        ) = MID(LAHIKONTAKTSED!X66,11,1)+0,
                        TRUE,
                        FALSE
                    )
                ), FALSE)
            ),
            AND(
                ISNUMBER(LAHIKONTAKTSED!X66),
                NOT(
                    ISERROR(
                        DATE(
                            YEAR(LAHIKONTAKTSED!X66),
                            MONTH(LAHIKONTAKTSED!X66),
                            DAY(LAHIKONTAKTSED!X66)
                        )
                    )
                ),
                IFERROR(LAHIKONTAKTSED!X66 &gt;= DATE(1910, 1, 1), FALSE),
                IFERROR(LAHIKONTAKTSED!X66 &lt;= TODAY(), FALSE)
            )
        ), 1, -2),
    -1),
    ""
)</f>
        <v/>
      </c>
    </row>
    <row r="67" spans="1:24" x14ac:dyDescent="0.35">
      <c r="A67" s="138" t="str">
        <f>LAHIKONTAKTSED!A67</f>
        <v/>
      </c>
      <c r="B67" s="154" t="str">
        <f ca="1">IF(LAHIKONTAKTSED!$AJ67,
    IF(AND(
        ISNUMBER(LAHIKONTAKTSED!B67),
        NOT(
            ISERROR(
                DATE(
                    YEAR(LAHIKONTAKTSED!B67),
                    MONTH(LAHIKONTAKTSED!B67),
                    DAY(LAHIKONTAKTSED!B67)
                )
            )
        ),
        IFERROR(LAHIKONTAKTSED!B67 &gt;= TODAY()-13, FALSE),
        IFERROR(LAHIKONTAKTSED!B67 &lt;= TODAY(), FALSE)
    ), 1, -2),
    ""
)</f>
        <v/>
      </c>
      <c r="C67" s="155" t="str">
        <f>IF(LAHIKONTAKTSED!$AJ67,
    IF(AND(
        LAHIKONTAKTSED!C67 &lt;&gt; ""
    ), 1, -2),
    ""
)</f>
        <v/>
      </c>
      <c r="D67" s="155" t="str">
        <f>IF(LAHIKONTAKTSED!$AJ67,
    IF(AND(
        LAHIKONTAKTSED!D67 &lt;&gt; ""
    ), 1, -2),
    ""
)</f>
        <v/>
      </c>
      <c r="E67" s="156" t="str">
        <f ca="1">IF(LAHIKONTAKTSED!$AJ67,
    IF(
        LAHIKONTAKTSED!E67 &lt;&gt; "",
        IF(
            OR(
            AND(
                ISNUMBER(LAHIKONTAKTSED!E67),
                LAHIKONTAKTSED!E67 &gt; 30000000000,
                LAHIKONTAKTSED!E67 &lt; 63000000000,
                IFERROR(IF(
                    ISERROR(TEXT((CODE(MID("FEDCA@",LEFT(LAHIKONTAKTSED!E67,1),1))-50)*1000000+LEFT(LAHIKONTAKTSED!E67,7),"0000\.00\.00")+0),
                    FALSE,
                    IF(
                        IF(
                            MOD(SUMPRODUCT((MID(LAHIKONTAKTSED!E67,COLUMN($A$1:$J$1),1)+0),(MID("1234567891",COLUMN($A$1:$J$1),1)+0)),11)=10,
                            MOD(MOD(SUMPRODUCT((MID(LAHIKONTAKTSED!E67,COLUMN($A$1:$J$1),1)+0),(MID("3456789123",COLUMN($A$1:$J$1),1)+0)),11),10),
                            MOD(SUMPRODUCT((MID(LAHIKONTAKTSED!E67,COLUMN($A$1:$J$1),1)+0),(MID("1234567891",COLUMN($A$1:$J$1),1)+0)),11)
                        ) = MID(LAHIKONTAKTSED!E67,11,1)+0,
                        TRUE,
                        FALSE
                    )
                ), FALSE)
            ),
            AND(
                ISNUMBER(LAHIKONTAKTSED!E67),
                NOT(
                    ISERROR(
                        DATE(
                            YEAR(LAHIKONTAKTSED!E67),
                            MONTH(LAHIKONTAKTSED!E67),
                            DAY(LAHIKONTAKTSED!E67)
                        )
                    )
                ),
                IFERROR(LAHIKONTAKTSED!E67 &gt;= DATE(1910, 1, 1), FALSE),
                IFERROR(LAHIKONTAKTSED!E67 &lt;= TODAY(), FALSE)
            )
        ), 1, -2),
    -1),
    ""
)</f>
        <v/>
      </c>
      <c r="F67" s="137" t="str">
        <f>IF(LAHIKONTAKTSED!$AJ67,
    IF(
        OR(
            LAHIKONTAKTSED!$I67 = "Lapsevanem",
            LAHIKONTAKTSED!$I67 = "Eestkostja"
        ),
        0,
        IF(
            OR(
                AND(_xlfn.NUMBERVALUE(LAHIKONTAKTSED!F67) &gt;  5000000, _xlfn.NUMBERVALUE(LAHIKONTAKTSED!F67) &lt;  5999999),
                AND(_xlfn.NUMBERVALUE(LAHIKONTAKTSED!F67) &gt; 50000000, _xlfn.NUMBERVALUE(LAHIKONTAKTSED!F67) &lt; 59999999)
            ),
            1,
            -2
        )
    ),
    ""
)</f>
        <v/>
      </c>
      <c r="G67" s="137" t="str">
        <f>IF(LAHIKONTAKTSED!$AJ67,
    IF(
        OR(
            LAHIKONTAKTSED!$I67 = "Lapsevanem",
            LAHIKONTAKTSED!$I67 = "Eestkostja"
        ),
        0,
        IF(
            LAHIKONTAKTSED!G67 &lt;&gt; "",
            1,
            2
        )
    ),
    ""
)</f>
        <v/>
      </c>
      <c r="H67" s="137" t="str">
        <f>IF(LAHIKONTAKTSED!$AJ67, IF(LAHIKONTAKTSED!H67 &lt;&gt; "", 1, 2), "")</f>
        <v/>
      </c>
      <c r="I67" s="157" t="str">
        <f>IF(LAHIKONTAKTSED!$AJ67,
    IF(OR(
        EXACT(LAHIKONTAKTSED!I67, "Lähikontaktne"),
        EXACT(LAHIKONTAKTSED!I67, "Lapsevanem"),
        EXACT(LAHIKONTAKTSED!I67, "Eestkostja")
    ), 1, -2),
    ""
)</f>
        <v/>
      </c>
      <c r="J67" s="137" t="str">
        <f>IF(
    AND(LAHIKONTAKTSED!$AJ67,  LAHIKONTAKTSED!$I67 &lt;&gt; ""),
    IF(
        OR(
            EXACT(LAHIKONTAKTSED!$I67, "Lapsevanem"),
            EXACT(LAHIKONTAKTSED!$I67, "Eestkostja")
        ),
        IF(
            LAHIKONTAKTSED!J67 &lt;&gt; "",
            1,
            -2
        ),
        0
    ),
    ""
)</f>
        <v/>
      </c>
      <c r="K67" s="137" t="str">
        <f>IF(
    AND(LAHIKONTAKTSED!$AJ67,  LAHIKONTAKTSED!$I67 &lt;&gt; ""),
    IF(
        OR(
            EXACT(LAHIKONTAKTSED!$I67, "Lapsevanem"),
            EXACT(LAHIKONTAKTSED!$I67, "Eestkostja")
        ),
        IF(
            LAHIKONTAKTSED!K67 &lt;&gt; "",
            1,
            -2
        ),
        0
    ),
    ""
)</f>
        <v/>
      </c>
      <c r="L67" s="137" t="str">
        <f ca="1">IF(
    AND(LAHIKONTAKTSED!$AJ67,  LAHIKONTAKTSED!$I67 &lt;&gt; ""),
    IF(
        OR(
            EXACT(LAHIKONTAKTSED!$I67, "Lapsevanem"),
            EXACT(LAHIKONTAKTSED!$I67, "Eestkostja")
        ),
        IF(
            LAHIKONTAKTSED!L67 &lt;&gt; "",
            IF(
                OR(
                    AND(
                        ISNUMBER(LAHIKONTAKTSED!L67),
                        LAHIKONTAKTSED!L67 &gt; 30000000000,
                        LAHIKONTAKTSED!L67 &lt; 63000000000,
                        IF(
                            ISERROR(TEXT((CODE(MID("FEDCA@",LEFT(LAHIKONTAKTSED!L67,1),1))-50)*1000000+LEFT(LAHIKONTAKTSED!L67,7),"0000\.00\.00")+0),
                            FALSE,
                            IF(
                                IF(
                                    MOD(SUMPRODUCT((MID(LAHIKONTAKTSED!L67,COLUMN($A$1:$J$1),1)+0),(MID("1234567891",COLUMN($A$1:$J$1),1)+0)),11)=10,
                                    MOD(MOD(SUMPRODUCT((MID(LAHIKONTAKTSED!L67,COLUMN($A$1:$J$1),1)+0),(MID("3456789123",COLUMN($A$1:$J$1),1)+0)),11),10),
                                    MOD(SUMPRODUCT((MID(LAHIKONTAKTSED!L67,COLUMN($A$1:$J$1),1)+0),(MID("1234567891",COLUMN($A$1:$J$1),1)+0)),11)
                                ) = MID(LAHIKONTAKTSED!L67,11,1)+0,
                                TRUE,
                                FALSE
                            )
                        )
                    ),
                    AND(
                        ISNUMBER(LAHIKONTAKTSED!L67),
                        NOT(
                            ISERROR(
                                DATE(
                                    YEAR(LAHIKONTAKTSED!L67),
                                    MONTH(LAHIKONTAKTSED!L67),
                                    DAY(LAHIKONTAKTSED!L67)
                                )
                            )
                        ),
                        IFERROR(LAHIKONTAKTSED!L67 &gt;= DATE(1910, 1, 1), FALSE),
                        IFERROR(LAHIKONTAKTSED!L67 &lt;= TODAY(), FALSE)
                    )
                ),
                1,
                -2),
            -1
        ),
        0
    ),
    ""
)</f>
        <v/>
      </c>
      <c r="M67" s="137" t="str">
        <f>IF(
    AND(LAHIKONTAKTSED!$AJ67,  LAHIKONTAKTSED!$I67 &lt;&gt; ""),
    IF(
        OR(
            EXACT(LAHIKONTAKTSED!$I67, "Lapsevanem"),
            EXACT(LAHIKONTAKTSED!$I67, "Eestkostja")
        ),
        IF(
            OR(
                AND(_xlfn.NUMBERVALUE(LAHIKONTAKTSED!M67) &gt;  5000000, _xlfn.NUMBERVALUE(LAHIKONTAKTSED!M67) &lt;  5999999),
                AND(_xlfn.NUMBERVALUE(LAHIKONTAKTSED!M67) &gt; 50000000, _xlfn.NUMBERVALUE(LAHIKONTAKTSED!M67) &lt; 59999999)
            ),
            1,
            -2
        ),
        0
    ),
    ""
)</f>
        <v/>
      </c>
      <c r="N67" s="137" t="str">
        <f>IF(
    AND(LAHIKONTAKTSED!$AJ67,  LAHIKONTAKTSED!$I67 &lt;&gt; ""),
    IF(
        OR(
            EXACT(LAHIKONTAKTSED!$I67, "Lapsevanem"),
            EXACT(LAHIKONTAKTSED!$I67, "Eestkostja")
        ),
        IF(
            LAHIKONTAKTSED!N67 &lt;&gt; "",
            1,
            2
        ),
        0
    ),
    ""
)</f>
        <v/>
      </c>
      <c r="O67" s="136" t="str">
        <f>IF(
    LAHIKONTAKTSED!$AJ67,
    IF(LAHIKONTAKTSED!O67 &lt;&gt; "", 1, -1),
    ""
)</f>
        <v/>
      </c>
      <c r="P67" s="136" t="str">
        <f>IF(
    LAHIKONTAKTSED!$AJ67,
    IF(LAHIKONTAKTSED!P67 &lt;&gt; "", 1, -1),
    ""
)</f>
        <v/>
      </c>
      <c r="Q67" s="136" t="str">
        <f>IF(
    LAHIKONTAKTSED!$AJ67,
    IF(LAHIKONTAKTSED!Q67 &lt;&gt; "", 1, -1),
    ""
)</f>
        <v/>
      </c>
      <c r="R67" s="136" t="str">
        <f>IF(
    LAHIKONTAKTSED!$AJ67,
    IF(LAHIKONTAKTSED!R67 &lt;&gt; "", 1, 2),
    ""
)</f>
        <v/>
      </c>
      <c r="S67" s="158" t="str">
        <f ca="1">IF(LAHIKONTAKTSED!$AJ67,
    IF(AND(
        ISNUMBER(LAHIKONTAKTSED!S67),
        NOT(
            ISERROR(
                DATE(
                    YEAR(LAHIKONTAKTSED!S67),
                    MONTH(LAHIKONTAKTSED!S67),
                    DAY(LAHIKONTAKTSED!S67)
                )
            )
        ),
        IFERROR(LAHIKONTAKTSED!S67 &gt;= TODAY()-13, FALSE),
        IFERROR(LAHIKONTAKTSED!S67 &lt;= TODAY(), FALSE)
    ), 1, -2),
    ""
)</f>
        <v/>
      </c>
      <c r="T67" s="158" t="str">
        <f ca="1">IF(LAHIKONTAKTSED!$AJ67,
    IF(AND(
        ISNUMBER(LAHIKONTAKTSED!T67),
        NOT(
            ISERROR(
                DATE(
                    YEAR(LAHIKONTAKTSED!T67),
                    MONTH(LAHIKONTAKTSED!T67),
                    DAY(LAHIKONTAKTSED!T67)
                )
            )
        ),
        IFERROR(LAHIKONTAKTSED!T67 &gt;= TODAY()-13, FALSE),
        IFERROR(LAHIKONTAKTSED!T67 &lt;= TODAY()+1, FALSE)
    ), 1, -2),
    ""
)</f>
        <v/>
      </c>
      <c r="U67" s="159" t="str">
        <f ca="1">IF(LAHIKONTAKTSED!$AJ67,
    IF(AND(
        ISNUMBER(LAHIKONTAKTSED!U67),
        NOT(
            ISERROR(
                DATE(
                    YEAR(LAHIKONTAKTSED!U67),
                    MONTH(LAHIKONTAKTSED!U67),
                    DAY(LAHIKONTAKTSED!U67)
                )
            )
        ),
        IFERROR(LAHIKONTAKTSED!U67 &gt;= TODAY(), FALSE),
        IFERROR(LAHIKONTAKTSED!U67 &lt;= TODAY() + 11, FALSE)
    ), 1, -2),
    ""
)</f>
        <v/>
      </c>
      <c r="V67" s="136" t="str">
        <f>IF(
    LAHIKONTAKTSED!$AJ67,
    IF(LAHIKONTAKTSED!V67 &lt;&gt; "", 1, -1),
    ""
)</f>
        <v/>
      </c>
      <c r="W67" s="136" t="str">
        <f>IF(
    LAHIKONTAKTSED!$AJ67,
    IF(LAHIKONTAKTSED!W67 &lt;&gt; "", 1, -1),
    ""
)</f>
        <v/>
      </c>
      <c r="X67" s="159" t="str">
        <f ca="1">IF(
    AND(
        LAHIKONTAKTSED!$AJ67
    ),
    IF(
        LAHIKONTAKTSED!X67 &lt;&gt; "",
        IF(
            OR(
            AND(
                ISNUMBER(LAHIKONTAKTSED!X67),
                LAHIKONTAKTSED!X67 &gt; 30000000000,
                LAHIKONTAKTSED!X67 &lt; 63000000000,
                IFERROR(IF(
                    ISERROR(TEXT((CODE(MID("FEDCA@",LEFT(LAHIKONTAKTSED!X67,1),1))-50)*1000000+LEFT(LAHIKONTAKTSED!X67,7),"0000\.00\.00")+0),
                    FALSE,
                    IF(
                        IF(
                            MOD(SUMPRODUCT((MID(LAHIKONTAKTSED!X67,COLUMN($A$1:$J$1),1)+0),(MID("1234567891",COLUMN($A$1:$J$1),1)+0)),11)=10,
                            MOD(MOD(SUMPRODUCT((MID(LAHIKONTAKTSED!X67,COLUMN($A$1:$J$1),1)+0),(MID("3456789123",COLUMN($A$1:$J$1),1)+0)),11),10),
                            MOD(SUMPRODUCT((MID(LAHIKONTAKTSED!X67,COLUMN($A$1:$J$1),1)+0),(MID("1234567891",COLUMN($A$1:$J$1),1)+0)),11)
                        ) = MID(LAHIKONTAKTSED!X67,11,1)+0,
                        TRUE,
                        FALSE
                    )
                ), FALSE)
            ),
            AND(
                ISNUMBER(LAHIKONTAKTSED!X67),
                NOT(
                    ISERROR(
                        DATE(
                            YEAR(LAHIKONTAKTSED!X67),
                            MONTH(LAHIKONTAKTSED!X67),
                            DAY(LAHIKONTAKTSED!X67)
                        )
                    )
                ),
                IFERROR(LAHIKONTAKTSED!X67 &gt;= DATE(1910, 1, 1), FALSE),
                IFERROR(LAHIKONTAKTSED!X67 &lt;= TODAY(), FALSE)
            )
        ), 1, -2),
    -1),
    ""
)</f>
        <v/>
      </c>
    </row>
    <row r="68" spans="1:24" x14ac:dyDescent="0.35">
      <c r="A68" s="138" t="str">
        <f>LAHIKONTAKTSED!A68</f>
        <v/>
      </c>
      <c r="B68" s="154" t="str">
        <f ca="1">IF(LAHIKONTAKTSED!$AJ68,
    IF(AND(
        ISNUMBER(LAHIKONTAKTSED!B68),
        NOT(
            ISERROR(
                DATE(
                    YEAR(LAHIKONTAKTSED!B68),
                    MONTH(LAHIKONTAKTSED!B68),
                    DAY(LAHIKONTAKTSED!B68)
                )
            )
        ),
        IFERROR(LAHIKONTAKTSED!B68 &gt;= TODAY()-13, FALSE),
        IFERROR(LAHIKONTAKTSED!B68 &lt;= TODAY(), FALSE)
    ), 1, -2),
    ""
)</f>
        <v/>
      </c>
      <c r="C68" s="155" t="str">
        <f>IF(LAHIKONTAKTSED!$AJ68,
    IF(AND(
        LAHIKONTAKTSED!C68 &lt;&gt; ""
    ), 1, -2),
    ""
)</f>
        <v/>
      </c>
      <c r="D68" s="155" t="str">
        <f>IF(LAHIKONTAKTSED!$AJ68,
    IF(AND(
        LAHIKONTAKTSED!D68 &lt;&gt; ""
    ), 1, -2),
    ""
)</f>
        <v/>
      </c>
      <c r="E68" s="156" t="str">
        <f ca="1">IF(LAHIKONTAKTSED!$AJ68,
    IF(
        LAHIKONTAKTSED!E68 &lt;&gt; "",
        IF(
            OR(
            AND(
                ISNUMBER(LAHIKONTAKTSED!E68),
                LAHIKONTAKTSED!E68 &gt; 30000000000,
                LAHIKONTAKTSED!E68 &lt; 63000000000,
                IFERROR(IF(
                    ISERROR(TEXT((CODE(MID("FEDCA@",LEFT(LAHIKONTAKTSED!E68,1),1))-50)*1000000+LEFT(LAHIKONTAKTSED!E68,7),"0000\.00\.00")+0),
                    FALSE,
                    IF(
                        IF(
                            MOD(SUMPRODUCT((MID(LAHIKONTAKTSED!E68,COLUMN($A$1:$J$1),1)+0),(MID("1234567891",COLUMN($A$1:$J$1),1)+0)),11)=10,
                            MOD(MOD(SUMPRODUCT((MID(LAHIKONTAKTSED!E68,COLUMN($A$1:$J$1),1)+0),(MID("3456789123",COLUMN($A$1:$J$1),1)+0)),11),10),
                            MOD(SUMPRODUCT((MID(LAHIKONTAKTSED!E68,COLUMN($A$1:$J$1),1)+0),(MID("1234567891",COLUMN($A$1:$J$1),1)+0)),11)
                        ) = MID(LAHIKONTAKTSED!E68,11,1)+0,
                        TRUE,
                        FALSE
                    )
                ), FALSE)
            ),
            AND(
                ISNUMBER(LAHIKONTAKTSED!E68),
                NOT(
                    ISERROR(
                        DATE(
                            YEAR(LAHIKONTAKTSED!E68),
                            MONTH(LAHIKONTAKTSED!E68),
                            DAY(LAHIKONTAKTSED!E68)
                        )
                    )
                ),
                IFERROR(LAHIKONTAKTSED!E68 &gt;= DATE(1910, 1, 1), FALSE),
                IFERROR(LAHIKONTAKTSED!E68 &lt;= TODAY(), FALSE)
            )
        ), 1, -2),
    -1),
    ""
)</f>
        <v/>
      </c>
      <c r="F68" s="137" t="str">
        <f>IF(LAHIKONTAKTSED!$AJ68,
    IF(
        OR(
            LAHIKONTAKTSED!$I68 = "Lapsevanem",
            LAHIKONTAKTSED!$I68 = "Eestkostja"
        ),
        0,
        IF(
            OR(
                AND(_xlfn.NUMBERVALUE(LAHIKONTAKTSED!F68) &gt;  5000000, _xlfn.NUMBERVALUE(LAHIKONTAKTSED!F68) &lt;  5999999),
                AND(_xlfn.NUMBERVALUE(LAHIKONTAKTSED!F68) &gt; 50000000, _xlfn.NUMBERVALUE(LAHIKONTAKTSED!F68) &lt; 59999999)
            ),
            1,
            -2
        )
    ),
    ""
)</f>
        <v/>
      </c>
      <c r="G68" s="137" t="str">
        <f>IF(LAHIKONTAKTSED!$AJ68,
    IF(
        OR(
            LAHIKONTAKTSED!$I68 = "Lapsevanem",
            LAHIKONTAKTSED!$I68 = "Eestkostja"
        ),
        0,
        IF(
            LAHIKONTAKTSED!G68 &lt;&gt; "",
            1,
            2
        )
    ),
    ""
)</f>
        <v/>
      </c>
      <c r="H68" s="137" t="str">
        <f>IF(LAHIKONTAKTSED!$AJ68, IF(LAHIKONTAKTSED!H68 &lt;&gt; "", 1, 2), "")</f>
        <v/>
      </c>
      <c r="I68" s="157" t="str">
        <f>IF(LAHIKONTAKTSED!$AJ68,
    IF(OR(
        EXACT(LAHIKONTAKTSED!I68, "Lähikontaktne"),
        EXACT(LAHIKONTAKTSED!I68, "Lapsevanem"),
        EXACT(LAHIKONTAKTSED!I68, "Eestkostja")
    ), 1, -2),
    ""
)</f>
        <v/>
      </c>
      <c r="J68" s="137" t="str">
        <f>IF(
    AND(LAHIKONTAKTSED!$AJ68,  LAHIKONTAKTSED!$I68 &lt;&gt; ""),
    IF(
        OR(
            EXACT(LAHIKONTAKTSED!$I68, "Lapsevanem"),
            EXACT(LAHIKONTAKTSED!$I68, "Eestkostja")
        ),
        IF(
            LAHIKONTAKTSED!J68 &lt;&gt; "",
            1,
            -2
        ),
        0
    ),
    ""
)</f>
        <v/>
      </c>
      <c r="K68" s="137" t="str">
        <f>IF(
    AND(LAHIKONTAKTSED!$AJ68,  LAHIKONTAKTSED!$I68 &lt;&gt; ""),
    IF(
        OR(
            EXACT(LAHIKONTAKTSED!$I68, "Lapsevanem"),
            EXACT(LAHIKONTAKTSED!$I68, "Eestkostja")
        ),
        IF(
            LAHIKONTAKTSED!K68 &lt;&gt; "",
            1,
            -2
        ),
        0
    ),
    ""
)</f>
        <v/>
      </c>
      <c r="L68" s="137" t="str">
        <f ca="1">IF(
    AND(LAHIKONTAKTSED!$AJ68,  LAHIKONTAKTSED!$I68 &lt;&gt; ""),
    IF(
        OR(
            EXACT(LAHIKONTAKTSED!$I68, "Lapsevanem"),
            EXACT(LAHIKONTAKTSED!$I68, "Eestkostja")
        ),
        IF(
            LAHIKONTAKTSED!L68 &lt;&gt; "",
            IF(
                OR(
                    AND(
                        ISNUMBER(LAHIKONTAKTSED!L68),
                        LAHIKONTAKTSED!L68 &gt; 30000000000,
                        LAHIKONTAKTSED!L68 &lt; 63000000000,
                        IF(
                            ISERROR(TEXT((CODE(MID("FEDCA@",LEFT(LAHIKONTAKTSED!L68,1),1))-50)*1000000+LEFT(LAHIKONTAKTSED!L68,7),"0000\.00\.00")+0),
                            FALSE,
                            IF(
                                IF(
                                    MOD(SUMPRODUCT((MID(LAHIKONTAKTSED!L68,COLUMN($A$1:$J$1),1)+0),(MID("1234567891",COLUMN($A$1:$J$1),1)+0)),11)=10,
                                    MOD(MOD(SUMPRODUCT((MID(LAHIKONTAKTSED!L68,COLUMN($A$1:$J$1),1)+0),(MID("3456789123",COLUMN($A$1:$J$1),1)+0)),11),10),
                                    MOD(SUMPRODUCT((MID(LAHIKONTAKTSED!L68,COLUMN($A$1:$J$1),1)+0),(MID("1234567891",COLUMN($A$1:$J$1),1)+0)),11)
                                ) = MID(LAHIKONTAKTSED!L68,11,1)+0,
                                TRUE,
                                FALSE
                            )
                        )
                    ),
                    AND(
                        ISNUMBER(LAHIKONTAKTSED!L68),
                        NOT(
                            ISERROR(
                                DATE(
                                    YEAR(LAHIKONTAKTSED!L68),
                                    MONTH(LAHIKONTAKTSED!L68),
                                    DAY(LAHIKONTAKTSED!L68)
                                )
                            )
                        ),
                        IFERROR(LAHIKONTAKTSED!L68 &gt;= DATE(1910, 1, 1), FALSE),
                        IFERROR(LAHIKONTAKTSED!L68 &lt;= TODAY(), FALSE)
                    )
                ),
                1,
                -2),
            -1
        ),
        0
    ),
    ""
)</f>
        <v/>
      </c>
      <c r="M68" s="137" t="str">
        <f>IF(
    AND(LAHIKONTAKTSED!$AJ68,  LAHIKONTAKTSED!$I68 &lt;&gt; ""),
    IF(
        OR(
            EXACT(LAHIKONTAKTSED!$I68, "Lapsevanem"),
            EXACT(LAHIKONTAKTSED!$I68, "Eestkostja")
        ),
        IF(
            OR(
                AND(_xlfn.NUMBERVALUE(LAHIKONTAKTSED!M68) &gt;  5000000, _xlfn.NUMBERVALUE(LAHIKONTAKTSED!M68) &lt;  5999999),
                AND(_xlfn.NUMBERVALUE(LAHIKONTAKTSED!M68) &gt; 50000000, _xlfn.NUMBERVALUE(LAHIKONTAKTSED!M68) &lt; 59999999)
            ),
            1,
            -2
        ),
        0
    ),
    ""
)</f>
        <v/>
      </c>
      <c r="N68" s="137" t="str">
        <f>IF(
    AND(LAHIKONTAKTSED!$AJ68,  LAHIKONTAKTSED!$I68 &lt;&gt; ""),
    IF(
        OR(
            EXACT(LAHIKONTAKTSED!$I68, "Lapsevanem"),
            EXACT(LAHIKONTAKTSED!$I68, "Eestkostja")
        ),
        IF(
            LAHIKONTAKTSED!N68 &lt;&gt; "",
            1,
            2
        ),
        0
    ),
    ""
)</f>
        <v/>
      </c>
      <c r="O68" s="136" t="str">
        <f>IF(
    LAHIKONTAKTSED!$AJ68,
    IF(LAHIKONTAKTSED!O68 &lt;&gt; "", 1, -1),
    ""
)</f>
        <v/>
      </c>
      <c r="P68" s="136" t="str">
        <f>IF(
    LAHIKONTAKTSED!$AJ68,
    IF(LAHIKONTAKTSED!P68 &lt;&gt; "", 1, -1),
    ""
)</f>
        <v/>
      </c>
      <c r="Q68" s="136" t="str">
        <f>IF(
    LAHIKONTAKTSED!$AJ68,
    IF(LAHIKONTAKTSED!Q68 &lt;&gt; "", 1, -1),
    ""
)</f>
        <v/>
      </c>
      <c r="R68" s="136" t="str">
        <f>IF(
    LAHIKONTAKTSED!$AJ68,
    IF(LAHIKONTAKTSED!R68 &lt;&gt; "", 1, 2),
    ""
)</f>
        <v/>
      </c>
      <c r="S68" s="158" t="str">
        <f ca="1">IF(LAHIKONTAKTSED!$AJ68,
    IF(AND(
        ISNUMBER(LAHIKONTAKTSED!S68),
        NOT(
            ISERROR(
                DATE(
                    YEAR(LAHIKONTAKTSED!S68),
                    MONTH(LAHIKONTAKTSED!S68),
                    DAY(LAHIKONTAKTSED!S68)
                )
            )
        ),
        IFERROR(LAHIKONTAKTSED!S68 &gt;= TODAY()-13, FALSE),
        IFERROR(LAHIKONTAKTSED!S68 &lt;= TODAY(), FALSE)
    ), 1, -2),
    ""
)</f>
        <v/>
      </c>
      <c r="T68" s="158" t="str">
        <f ca="1">IF(LAHIKONTAKTSED!$AJ68,
    IF(AND(
        ISNUMBER(LAHIKONTAKTSED!T68),
        NOT(
            ISERROR(
                DATE(
                    YEAR(LAHIKONTAKTSED!T68),
                    MONTH(LAHIKONTAKTSED!T68),
                    DAY(LAHIKONTAKTSED!T68)
                )
            )
        ),
        IFERROR(LAHIKONTAKTSED!T68 &gt;= TODAY()-13, FALSE),
        IFERROR(LAHIKONTAKTSED!T68 &lt;= TODAY()+1, FALSE)
    ), 1, -2),
    ""
)</f>
        <v/>
      </c>
      <c r="U68" s="159" t="str">
        <f ca="1">IF(LAHIKONTAKTSED!$AJ68,
    IF(AND(
        ISNUMBER(LAHIKONTAKTSED!U68),
        NOT(
            ISERROR(
                DATE(
                    YEAR(LAHIKONTAKTSED!U68),
                    MONTH(LAHIKONTAKTSED!U68),
                    DAY(LAHIKONTAKTSED!U68)
                )
            )
        ),
        IFERROR(LAHIKONTAKTSED!U68 &gt;= TODAY(), FALSE),
        IFERROR(LAHIKONTAKTSED!U68 &lt;= TODAY() + 11, FALSE)
    ), 1, -2),
    ""
)</f>
        <v/>
      </c>
      <c r="V68" s="136" t="str">
        <f>IF(
    LAHIKONTAKTSED!$AJ68,
    IF(LAHIKONTAKTSED!V68 &lt;&gt; "", 1, -1),
    ""
)</f>
        <v/>
      </c>
      <c r="W68" s="136" t="str">
        <f>IF(
    LAHIKONTAKTSED!$AJ68,
    IF(LAHIKONTAKTSED!W68 &lt;&gt; "", 1, -1),
    ""
)</f>
        <v/>
      </c>
      <c r="X68" s="159" t="str">
        <f ca="1">IF(
    AND(
        LAHIKONTAKTSED!$AJ68
    ),
    IF(
        LAHIKONTAKTSED!X68 &lt;&gt; "",
        IF(
            OR(
            AND(
                ISNUMBER(LAHIKONTAKTSED!X68),
                LAHIKONTAKTSED!X68 &gt; 30000000000,
                LAHIKONTAKTSED!X68 &lt; 63000000000,
                IFERROR(IF(
                    ISERROR(TEXT((CODE(MID("FEDCA@",LEFT(LAHIKONTAKTSED!X68,1),1))-50)*1000000+LEFT(LAHIKONTAKTSED!X68,7),"0000\.00\.00")+0),
                    FALSE,
                    IF(
                        IF(
                            MOD(SUMPRODUCT((MID(LAHIKONTAKTSED!X68,COLUMN($A$1:$J$1),1)+0),(MID("1234567891",COLUMN($A$1:$J$1),1)+0)),11)=10,
                            MOD(MOD(SUMPRODUCT((MID(LAHIKONTAKTSED!X68,COLUMN($A$1:$J$1),1)+0),(MID("3456789123",COLUMN($A$1:$J$1),1)+0)),11),10),
                            MOD(SUMPRODUCT((MID(LAHIKONTAKTSED!X68,COLUMN($A$1:$J$1),1)+0),(MID("1234567891",COLUMN($A$1:$J$1),1)+0)),11)
                        ) = MID(LAHIKONTAKTSED!X68,11,1)+0,
                        TRUE,
                        FALSE
                    )
                ), FALSE)
            ),
            AND(
                ISNUMBER(LAHIKONTAKTSED!X68),
                NOT(
                    ISERROR(
                        DATE(
                            YEAR(LAHIKONTAKTSED!X68),
                            MONTH(LAHIKONTAKTSED!X68),
                            DAY(LAHIKONTAKTSED!X68)
                        )
                    )
                ),
                IFERROR(LAHIKONTAKTSED!X68 &gt;= DATE(1910, 1, 1), FALSE),
                IFERROR(LAHIKONTAKTSED!X68 &lt;= TODAY(), FALSE)
            )
        ), 1, -2),
    -1),
    ""
)</f>
        <v/>
      </c>
    </row>
    <row r="69" spans="1:24" x14ac:dyDescent="0.35">
      <c r="A69" s="138" t="str">
        <f>LAHIKONTAKTSED!A69</f>
        <v/>
      </c>
      <c r="B69" s="154" t="str">
        <f ca="1">IF(LAHIKONTAKTSED!$AJ69,
    IF(AND(
        ISNUMBER(LAHIKONTAKTSED!B69),
        NOT(
            ISERROR(
                DATE(
                    YEAR(LAHIKONTAKTSED!B69),
                    MONTH(LAHIKONTAKTSED!B69),
                    DAY(LAHIKONTAKTSED!B69)
                )
            )
        ),
        IFERROR(LAHIKONTAKTSED!B69 &gt;= TODAY()-13, FALSE),
        IFERROR(LAHIKONTAKTSED!B69 &lt;= TODAY(), FALSE)
    ), 1, -2),
    ""
)</f>
        <v/>
      </c>
      <c r="C69" s="155" t="str">
        <f>IF(LAHIKONTAKTSED!$AJ69,
    IF(AND(
        LAHIKONTAKTSED!C69 &lt;&gt; ""
    ), 1, -2),
    ""
)</f>
        <v/>
      </c>
      <c r="D69" s="155" t="str">
        <f>IF(LAHIKONTAKTSED!$AJ69,
    IF(AND(
        LAHIKONTAKTSED!D69 &lt;&gt; ""
    ), 1, -2),
    ""
)</f>
        <v/>
      </c>
      <c r="E69" s="156" t="str">
        <f ca="1">IF(LAHIKONTAKTSED!$AJ69,
    IF(
        LAHIKONTAKTSED!E69 &lt;&gt; "",
        IF(
            OR(
            AND(
                ISNUMBER(LAHIKONTAKTSED!E69),
                LAHIKONTAKTSED!E69 &gt; 30000000000,
                LAHIKONTAKTSED!E69 &lt; 63000000000,
                IFERROR(IF(
                    ISERROR(TEXT((CODE(MID("FEDCA@",LEFT(LAHIKONTAKTSED!E69,1),1))-50)*1000000+LEFT(LAHIKONTAKTSED!E69,7),"0000\.00\.00")+0),
                    FALSE,
                    IF(
                        IF(
                            MOD(SUMPRODUCT((MID(LAHIKONTAKTSED!E69,COLUMN($A$1:$J$1),1)+0),(MID("1234567891",COLUMN($A$1:$J$1),1)+0)),11)=10,
                            MOD(MOD(SUMPRODUCT((MID(LAHIKONTAKTSED!E69,COLUMN($A$1:$J$1),1)+0),(MID("3456789123",COLUMN($A$1:$J$1),1)+0)),11),10),
                            MOD(SUMPRODUCT((MID(LAHIKONTAKTSED!E69,COLUMN($A$1:$J$1),1)+0),(MID("1234567891",COLUMN($A$1:$J$1),1)+0)),11)
                        ) = MID(LAHIKONTAKTSED!E69,11,1)+0,
                        TRUE,
                        FALSE
                    )
                ), FALSE)
            ),
            AND(
                ISNUMBER(LAHIKONTAKTSED!E69),
                NOT(
                    ISERROR(
                        DATE(
                            YEAR(LAHIKONTAKTSED!E69),
                            MONTH(LAHIKONTAKTSED!E69),
                            DAY(LAHIKONTAKTSED!E69)
                        )
                    )
                ),
                IFERROR(LAHIKONTAKTSED!E69 &gt;= DATE(1910, 1, 1), FALSE),
                IFERROR(LAHIKONTAKTSED!E69 &lt;= TODAY(), FALSE)
            )
        ), 1, -2),
    -1),
    ""
)</f>
        <v/>
      </c>
      <c r="F69" s="137" t="str">
        <f>IF(LAHIKONTAKTSED!$AJ69,
    IF(
        OR(
            LAHIKONTAKTSED!$I69 = "Lapsevanem",
            LAHIKONTAKTSED!$I69 = "Eestkostja"
        ),
        0,
        IF(
            OR(
                AND(_xlfn.NUMBERVALUE(LAHIKONTAKTSED!F69) &gt;  5000000, _xlfn.NUMBERVALUE(LAHIKONTAKTSED!F69) &lt;  5999999),
                AND(_xlfn.NUMBERVALUE(LAHIKONTAKTSED!F69) &gt; 50000000, _xlfn.NUMBERVALUE(LAHIKONTAKTSED!F69) &lt; 59999999)
            ),
            1,
            -2
        )
    ),
    ""
)</f>
        <v/>
      </c>
      <c r="G69" s="137" t="str">
        <f>IF(LAHIKONTAKTSED!$AJ69,
    IF(
        OR(
            LAHIKONTAKTSED!$I69 = "Lapsevanem",
            LAHIKONTAKTSED!$I69 = "Eestkostja"
        ),
        0,
        IF(
            LAHIKONTAKTSED!G69 &lt;&gt; "",
            1,
            2
        )
    ),
    ""
)</f>
        <v/>
      </c>
      <c r="H69" s="137" t="str">
        <f>IF(LAHIKONTAKTSED!$AJ69, IF(LAHIKONTAKTSED!H69 &lt;&gt; "", 1, 2), "")</f>
        <v/>
      </c>
      <c r="I69" s="157" t="str">
        <f>IF(LAHIKONTAKTSED!$AJ69,
    IF(OR(
        EXACT(LAHIKONTAKTSED!I69, "Lähikontaktne"),
        EXACT(LAHIKONTAKTSED!I69, "Lapsevanem"),
        EXACT(LAHIKONTAKTSED!I69, "Eestkostja")
    ), 1, -2),
    ""
)</f>
        <v/>
      </c>
      <c r="J69" s="137" t="str">
        <f>IF(
    AND(LAHIKONTAKTSED!$AJ69,  LAHIKONTAKTSED!$I69 &lt;&gt; ""),
    IF(
        OR(
            EXACT(LAHIKONTAKTSED!$I69, "Lapsevanem"),
            EXACT(LAHIKONTAKTSED!$I69, "Eestkostja")
        ),
        IF(
            LAHIKONTAKTSED!J69 &lt;&gt; "",
            1,
            -2
        ),
        0
    ),
    ""
)</f>
        <v/>
      </c>
      <c r="K69" s="137" t="str">
        <f>IF(
    AND(LAHIKONTAKTSED!$AJ69,  LAHIKONTAKTSED!$I69 &lt;&gt; ""),
    IF(
        OR(
            EXACT(LAHIKONTAKTSED!$I69, "Lapsevanem"),
            EXACT(LAHIKONTAKTSED!$I69, "Eestkostja")
        ),
        IF(
            LAHIKONTAKTSED!K69 &lt;&gt; "",
            1,
            -2
        ),
        0
    ),
    ""
)</f>
        <v/>
      </c>
      <c r="L69" s="137" t="str">
        <f ca="1">IF(
    AND(LAHIKONTAKTSED!$AJ69,  LAHIKONTAKTSED!$I69 &lt;&gt; ""),
    IF(
        OR(
            EXACT(LAHIKONTAKTSED!$I69, "Lapsevanem"),
            EXACT(LAHIKONTAKTSED!$I69, "Eestkostja")
        ),
        IF(
            LAHIKONTAKTSED!L69 &lt;&gt; "",
            IF(
                OR(
                    AND(
                        ISNUMBER(LAHIKONTAKTSED!L69),
                        LAHIKONTAKTSED!L69 &gt; 30000000000,
                        LAHIKONTAKTSED!L69 &lt; 63000000000,
                        IF(
                            ISERROR(TEXT((CODE(MID("FEDCA@",LEFT(LAHIKONTAKTSED!L69,1),1))-50)*1000000+LEFT(LAHIKONTAKTSED!L69,7),"0000\.00\.00")+0),
                            FALSE,
                            IF(
                                IF(
                                    MOD(SUMPRODUCT((MID(LAHIKONTAKTSED!L69,COLUMN($A$1:$J$1),1)+0),(MID("1234567891",COLUMN($A$1:$J$1),1)+0)),11)=10,
                                    MOD(MOD(SUMPRODUCT((MID(LAHIKONTAKTSED!L69,COLUMN($A$1:$J$1),1)+0),(MID("3456789123",COLUMN($A$1:$J$1),1)+0)),11),10),
                                    MOD(SUMPRODUCT((MID(LAHIKONTAKTSED!L69,COLUMN($A$1:$J$1),1)+0),(MID("1234567891",COLUMN($A$1:$J$1),1)+0)),11)
                                ) = MID(LAHIKONTAKTSED!L69,11,1)+0,
                                TRUE,
                                FALSE
                            )
                        )
                    ),
                    AND(
                        ISNUMBER(LAHIKONTAKTSED!L69),
                        NOT(
                            ISERROR(
                                DATE(
                                    YEAR(LAHIKONTAKTSED!L69),
                                    MONTH(LAHIKONTAKTSED!L69),
                                    DAY(LAHIKONTAKTSED!L69)
                                )
                            )
                        ),
                        IFERROR(LAHIKONTAKTSED!L69 &gt;= DATE(1910, 1, 1), FALSE),
                        IFERROR(LAHIKONTAKTSED!L69 &lt;= TODAY(), FALSE)
                    )
                ),
                1,
                -2),
            -1
        ),
        0
    ),
    ""
)</f>
        <v/>
      </c>
      <c r="M69" s="137" t="str">
        <f>IF(
    AND(LAHIKONTAKTSED!$AJ69,  LAHIKONTAKTSED!$I69 &lt;&gt; ""),
    IF(
        OR(
            EXACT(LAHIKONTAKTSED!$I69, "Lapsevanem"),
            EXACT(LAHIKONTAKTSED!$I69, "Eestkostja")
        ),
        IF(
            OR(
                AND(_xlfn.NUMBERVALUE(LAHIKONTAKTSED!M69) &gt;  5000000, _xlfn.NUMBERVALUE(LAHIKONTAKTSED!M69) &lt;  5999999),
                AND(_xlfn.NUMBERVALUE(LAHIKONTAKTSED!M69) &gt; 50000000, _xlfn.NUMBERVALUE(LAHIKONTAKTSED!M69) &lt; 59999999)
            ),
            1,
            -2
        ),
        0
    ),
    ""
)</f>
        <v/>
      </c>
      <c r="N69" s="137" t="str">
        <f>IF(
    AND(LAHIKONTAKTSED!$AJ69,  LAHIKONTAKTSED!$I69 &lt;&gt; ""),
    IF(
        OR(
            EXACT(LAHIKONTAKTSED!$I69, "Lapsevanem"),
            EXACT(LAHIKONTAKTSED!$I69, "Eestkostja")
        ),
        IF(
            LAHIKONTAKTSED!N69 &lt;&gt; "",
            1,
            2
        ),
        0
    ),
    ""
)</f>
        <v/>
      </c>
      <c r="O69" s="136" t="str">
        <f>IF(
    LAHIKONTAKTSED!$AJ69,
    IF(LAHIKONTAKTSED!O69 &lt;&gt; "", 1, -1),
    ""
)</f>
        <v/>
      </c>
      <c r="P69" s="136" t="str">
        <f>IF(
    LAHIKONTAKTSED!$AJ69,
    IF(LAHIKONTAKTSED!P69 &lt;&gt; "", 1, -1),
    ""
)</f>
        <v/>
      </c>
      <c r="Q69" s="136" t="str">
        <f>IF(
    LAHIKONTAKTSED!$AJ69,
    IF(LAHIKONTAKTSED!Q69 &lt;&gt; "", 1, -1),
    ""
)</f>
        <v/>
      </c>
      <c r="R69" s="136" t="str">
        <f>IF(
    LAHIKONTAKTSED!$AJ69,
    IF(LAHIKONTAKTSED!R69 &lt;&gt; "", 1, 2),
    ""
)</f>
        <v/>
      </c>
      <c r="S69" s="158" t="str">
        <f ca="1">IF(LAHIKONTAKTSED!$AJ69,
    IF(AND(
        ISNUMBER(LAHIKONTAKTSED!S69),
        NOT(
            ISERROR(
                DATE(
                    YEAR(LAHIKONTAKTSED!S69),
                    MONTH(LAHIKONTAKTSED!S69),
                    DAY(LAHIKONTAKTSED!S69)
                )
            )
        ),
        IFERROR(LAHIKONTAKTSED!S69 &gt;= TODAY()-13, FALSE),
        IFERROR(LAHIKONTAKTSED!S69 &lt;= TODAY(), FALSE)
    ), 1, -2),
    ""
)</f>
        <v/>
      </c>
      <c r="T69" s="158" t="str">
        <f ca="1">IF(LAHIKONTAKTSED!$AJ69,
    IF(AND(
        ISNUMBER(LAHIKONTAKTSED!T69),
        NOT(
            ISERROR(
                DATE(
                    YEAR(LAHIKONTAKTSED!T69),
                    MONTH(LAHIKONTAKTSED!T69),
                    DAY(LAHIKONTAKTSED!T69)
                )
            )
        ),
        IFERROR(LAHIKONTAKTSED!T69 &gt;= TODAY()-13, FALSE),
        IFERROR(LAHIKONTAKTSED!T69 &lt;= TODAY()+1, FALSE)
    ), 1, -2),
    ""
)</f>
        <v/>
      </c>
      <c r="U69" s="159" t="str">
        <f ca="1">IF(LAHIKONTAKTSED!$AJ69,
    IF(AND(
        ISNUMBER(LAHIKONTAKTSED!U69),
        NOT(
            ISERROR(
                DATE(
                    YEAR(LAHIKONTAKTSED!U69),
                    MONTH(LAHIKONTAKTSED!U69),
                    DAY(LAHIKONTAKTSED!U69)
                )
            )
        ),
        IFERROR(LAHIKONTAKTSED!U69 &gt;= TODAY(), FALSE),
        IFERROR(LAHIKONTAKTSED!U69 &lt;= TODAY() + 11, FALSE)
    ), 1, -2),
    ""
)</f>
        <v/>
      </c>
      <c r="V69" s="136" t="str">
        <f>IF(
    LAHIKONTAKTSED!$AJ69,
    IF(LAHIKONTAKTSED!V69 &lt;&gt; "", 1, -1),
    ""
)</f>
        <v/>
      </c>
      <c r="W69" s="136" t="str">
        <f>IF(
    LAHIKONTAKTSED!$AJ69,
    IF(LAHIKONTAKTSED!W69 &lt;&gt; "", 1, -1),
    ""
)</f>
        <v/>
      </c>
      <c r="X69" s="159" t="str">
        <f ca="1">IF(
    AND(
        LAHIKONTAKTSED!$AJ69
    ),
    IF(
        LAHIKONTAKTSED!X69 &lt;&gt; "",
        IF(
            OR(
            AND(
                ISNUMBER(LAHIKONTAKTSED!X69),
                LAHIKONTAKTSED!X69 &gt; 30000000000,
                LAHIKONTAKTSED!X69 &lt; 63000000000,
                IFERROR(IF(
                    ISERROR(TEXT((CODE(MID("FEDCA@",LEFT(LAHIKONTAKTSED!X69,1),1))-50)*1000000+LEFT(LAHIKONTAKTSED!X69,7),"0000\.00\.00")+0),
                    FALSE,
                    IF(
                        IF(
                            MOD(SUMPRODUCT((MID(LAHIKONTAKTSED!X69,COLUMN($A$1:$J$1),1)+0),(MID("1234567891",COLUMN($A$1:$J$1),1)+0)),11)=10,
                            MOD(MOD(SUMPRODUCT((MID(LAHIKONTAKTSED!X69,COLUMN($A$1:$J$1),1)+0),(MID("3456789123",COLUMN($A$1:$J$1),1)+0)),11),10),
                            MOD(SUMPRODUCT((MID(LAHIKONTAKTSED!X69,COLUMN($A$1:$J$1),1)+0),(MID("1234567891",COLUMN($A$1:$J$1),1)+0)),11)
                        ) = MID(LAHIKONTAKTSED!X69,11,1)+0,
                        TRUE,
                        FALSE
                    )
                ), FALSE)
            ),
            AND(
                ISNUMBER(LAHIKONTAKTSED!X69),
                NOT(
                    ISERROR(
                        DATE(
                            YEAR(LAHIKONTAKTSED!X69),
                            MONTH(LAHIKONTAKTSED!X69),
                            DAY(LAHIKONTAKTSED!X69)
                        )
                    )
                ),
                IFERROR(LAHIKONTAKTSED!X69 &gt;= DATE(1910, 1, 1), FALSE),
                IFERROR(LAHIKONTAKTSED!X69 &lt;= TODAY(), FALSE)
            )
        ), 1, -2),
    -1),
    ""
)</f>
        <v/>
      </c>
    </row>
    <row r="70" spans="1:24" x14ac:dyDescent="0.35">
      <c r="A70" s="138" t="str">
        <f>LAHIKONTAKTSED!A70</f>
        <v/>
      </c>
      <c r="B70" s="154" t="str">
        <f ca="1">IF(LAHIKONTAKTSED!$AJ70,
    IF(AND(
        ISNUMBER(LAHIKONTAKTSED!B70),
        NOT(
            ISERROR(
                DATE(
                    YEAR(LAHIKONTAKTSED!B70),
                    MONTH(LAHIKONTAKTSED!B70),
                    DAY(LAHIKONTAKTSED!B70)
                )
            )
        ),
        IFERROR(LAHIKONTAKTSED!B70 &gt;= TODAY()-13, FALSE),
        IFERROR(LAHIKONTAKTSED!B70 &lt;= TODAY(), FALSE)
    ), 1, -2),
    ""
)</f>
        <v/>
      </c>
      <c r="C70" s="155" t="str">
        <f>IF(LAHIKONTAKTSED!$AJ70,
    IF(AND(
        LAHIKONTAKTSED!C70 &lt;&gt; ""
    ), 1, -2),
    ""
)</f>
        <v/>
      </c>
      <c r="D70" s="155" t="str">
        <f>IF(LAHIKONTAKTSED!$AJ70,
    IF(AND(
        LAHIKONTAKTSED!D70 &lt;&gt; ""
    ), 1, -2),
    ""
)</f>
        <v/>
      </c>
      <c r="E70" s="156" t="str">
        <f ca="1">IF(LAHIKONTAKTSED!$AJ70,
    IF(
        LAHIKONTAKTSED!E70 &lt;&gt; "",
        IF(
            OR(
            AND(
                ISNUMBER(LAHIKONTAKTSED!E70),
                LAHIKONTAKTSED!E70 &gt; 30000000000,
                LAHIKONTAKTSED!E70 &lt; 63000000000,
                IFERROR(IF(
                    ISERROR(TEXT((CODE(MID("FEDCA@",LEFT(LAHIKONTAKTSED!E70,1),1))-50)*1000000+LEFT(LAHIKONTAKTSED!E70,7),"0000\.00\.00")+0),
                    FALSE,
                    IF(
                        IF(
                            MOD(SUMPRODUCT((MID(LAHIKONTAKTSED!E70,COLUMN($A$1:$J$1),1)+0),(MID("1234567891",COLUMN($A$1:$J$1),1)+0)),11)=10,
                            MOD(MOD(SUMPRODUCT((MID(LAHIKONTAKTSED!E70,COLUMN($A$1:$J$1),1)+0),(MID("3456789123",COLUMN($A$1:$J$1),1)+0)),11),10),
                            MOD(SUMPRODUCT((MID(LAHIKONTAKTSED!E70,COLUMN($A$1:$J$1),1)+0),(MID("1234567891",COLUMN($A$1:$J$1),1)+0)),11)
                        ) = MID(LAHIKONTAKTSED!E70,11,1)+0,
                        TRUE,
                        FALSE
                    )
                ), FALSE)
            ),
            AND(
                ISNUMBER(LAHIKONTAKTSED!E70),
                NOT(
                    ISERROR(
                        DATE(
                            YEAR(LAHIKONTAKTSED!E70),
                            MONTH(LAHIKONTAKTSED!E70),
                            DAY(LAHIKONTAKTSED!E70)
                        )
                    )
                ),
                IFERROR(LAHIKONTAKTSED!E70 &gt;= DATE(1910, 1, 1), FALSE),
                IFERROR(LAHIKONTAKTSED!E70 &lt;= TODAY(), FALSE)
            )
        ), 1, -2),
    -1),
    ""
)</f>
        <v/>
      </c>
      <c r="F70" s="137" t="str">
        <f>IF(LAHIKONTAKTSED!$AJ70,
    IF(
        OR(
            LAHIKONTAKTSED!$I70 = "Lapsevanem",
            LAHIKONTAKTSED!$I70 = "Eestkostja"
        ),
        0,
        IF(
            OR(
                AND(_xlfn.NUMBERVALUE(LAHIKONTAKTSED!F70) &gt;  5000000, _xlfn.NUMBERVALUE(LAHIKONTAKTSED!F70) &lt;  5999999),
                AND(_xlfn.NUMBERVALUE(LAHIKONTAKTSED!F70) &gt; 50000000, _xlfn.NUMBERVALUE(LAHIKONTAKTSED!F70) &lt; 59999999)
            ),
            1,
            -2
        )
    ),
    ""
)</f>
        <v/>
      </c>
      <c r="G70" s="137" t="str">
        <f>IF(LAHIKONTAKTSED!$AJ70,
    IF(
        OR(
            LAHIKONTAKTSED!$I70 = "Lapsevanem",
            LAHIKONTAKTSED!$I70 = "Eestkostja"
        ),
        0,
        IF(
            LAHIKONTAKTSED!G70 &lt;&gt; "",
            1,
            2
        )
    ),
    ""
)</f>
        <v/>
      </c>
      <c r="H70" s="137" t="str">
        <f>IF(LAHIKONTAKTSED!$AJ70, IF(LAHIKONTAKTSED!H70 &lt;&gt; "", 1, 2), "")</f>
        <v/>
      </c>
      <c r="I70" s="157" t="str">
        <f>IF(LAHIKONTAKTSED!$AJ70,
    IF(OR(
        EXACT(LAHIKONTAKTSED!I70, "Lähikontaktne"),
        EXACT(LAHIKONTAKTSED!I70, "Lapsevanem"),
        EXACT(LAHIKONTAKTSED!I70, "Eestkostja")
    ), 1, -2),
    ""
)</f>
        <v/>
      </c>
      <c r="J70" s="137" t="str">
        <f>IF(
    AND(LAHIKONTAKTSED!$AJ70,  LAHIKONTAKTSED!$I70 &lt;&gt; ""),
    IF(
        OR(
            EXACT(LAHIKONTAKTSED!$I70, "Lapsevanem"),
            EXACT(LAHIKONTAKTSED!$I70, "Eestkostja")
        ),
        IF(
            LAHIKONTAKTSED!J70 &lt;&gt; "",
            1,
            -2
        ),
        0
    ),
    ""
)</f>
        <v/>
      </c>
      <c r="K70" s="137" t="str">
        <f>IF(
    AND(LAHIKONTAKTSED!$AJ70,  LAHIKONTAKTSED!$I70 &lt;&gt; ""),
    IF(
        OR(
            EXACT(LAHIKONTAKTSED!$I70, "Lapsevanem"),
            EXACT(LAHIKONTAKTSED!$I70, "Eestkostja")
        ),
        IF(
            LAHIKONTAKTSED!K70 &lt;&gt; "",
            1,
            -2
        ),
        0
    ),
    ""
)</f>
        <v/>
      </c>
      <c r="L70" s="137" t="str">
        <f ca="1">IF(
    AND(LAHIKONTAKTSED!$AJ70,  LAHIKONTAKTSED!$I70 &lt;&gt; ""),
    IF(
        OR(
            EXACT(LAHIKONTAKTSED!$I70, "Lapsevanem"),
            EXACT(LAHIKONTAKTSED!$I70, "Eestkostja")
        ),
        IF(
            LAHIKONTAKTSED!L70 &lt;&gt; "",
            IF(
                OR(
                    AND(
                        ISNUMBER(LAHIKONTAKTSED!L70),
                        LAHIKONTAKTSED!L70 &gt; 30000000000,
                        LAHIKONTAKTSED!L70 &lt; 63000000000,
                        IF(
                            ISERROR(TEXT((CODE(MID("FEDCA@",LEFT(LAHIKONTAKTSED!L70,1),1))-50)*1000000+LEFT(LAHIKONTAKTSED!L70,7),"0000\.00\.00")+0),
                            FALSE,
                            IF(
                                IF(
                                    MOD(SUMPRODUCT((MID(LAHIKONTAKTSED!L70,COLUMN($A$1:$J$1),1)+0),(MID("1234567891",COLUMN($A$1:$J$1),1)+0)),11)=10,
                                    MOD(MOD(SUMPRODUCT((MID(LAHIKONTAKTSED!L70,COLUMN($A$1:$J$1),1)+0),(MID("3456789123",COLUMN($A$1:$J$1),1)+0)),11),10),
                                    MOD(SUMPRODUCT((MID(LAHIKONTAKTSED!L70,COLUMN($A$1:$J$1),1)+0),(MID("1234567891",COLUMN($A$1:$J$1),1)+0)),11)
                                ) = MID(LAHIKONTAKTSED!L70,11,1)+0,
                                TRUE,
                                FALSE
                            )
                        )
                    ),
                    AND(
                        ISNUMBER(LAHIKONTAKTSED!L70),
                        NOT(
                            ISERROR(
                                DATE(
                                    YEAR(LAHIKONTAKTSED!L70),
                                    MONTH(LAHIKONTAKTSED!L70),
                                    DAY(LAHIKONTAKTSED!L70)
                                )
                            )
                        ),
                        IFERROR(LAHIKONTAKTSED!L70 &gt;= DATE(1910, 1, 1), FALSE),
                        IFERROR(LAHIKONTAKTSED!L70 &lt;= TODAY(), FALSE)
                    )
                ),
                1,
                -2),
            -1
        ),
        0
    ),
    ""
)</f>
        <v/>
      </c>
      <c r="M70" s="137" t="str">
        <f>IF(
    AND(LAHIKONTAKTSED!$AJ70,  LAHIKONTAKTSED!$I70 &lt;&gt; ""),
    IF(
        OR(
            EXACT(LAHIKONTAKTSED!$I70, "Lapsevanem"),
            EXACT(LAHIKONTAKTSED!$I70, "Eestkostja")
        ),
        IF(
            OR(
                AND(_xlfn.NUMBERVALUE(LAHIKONTAKTSED!M70) &gt;  5000000, _xlfn.NUMBERVALUE(LAHIKONTAKTSED!M70) &lt;  5999999),
                AND(_xlfn.NUMBERVALUE(LAHIKONTAKTSED!M70) &gt; 50000000, _xlfn.NUMBERVALUE(LAHIKONTAKTSED!M70) &lt; 59999999)
            ),
            1,
            -2
        ),
        0
    ),
    ""
)</f>
        <v/>
      </c>
      <c r="N70" s="137" t="str">
        <f>IF(
    AND(LAHIKONTAKTSED!$AJ70,  LAHIKONTAKTSED!$I70 &lt;&gt; ""),
    IF(
        OR(
            EXACT(LAHIKONTAKTSED!$I70, "Lapsevanem"),
            EXACT(LAHIKONTAKTSED!$I70, "Eestkostja")
        ),
        IF(
            LAHIKONTAKTSED!N70 &lt;&gt; "",
            1,
            2
        ),
        0
    ),
    ""
)</f>
        <v/>
      </c>
      <c r="O70" s="136" t="str">
        <f>IF(
    LAHIKONTAKTSED!$AJ70,
    IF(LAHIKONTAKTSED!O70 &lt;&gt; "", 1, -1),
    ""
)</f>
        <v/>
      </c>
      <c r="P70" s="136" t="str">
        <f>IF(
    LAHIKONTAKTSED!$AJ70,
    IF(LAHIKONTAKTSED!P70 &lt;&gt; "", 1, -1),
    ""
)</f>
        <v/>
      </c>
      <c r="Q70" s="136" t="str">
        <f>IF(
    LAHIKONTAKTSED!$AJ70,
    IF(LAHIKONTAKTSED!Q70 &lt;&gt; "", 1, -1),
    ""
)</f>
        <v/>
      </c>
      <c r="R70" s="136" t="str">
        <f>IF(
    LAHIKONTAKTSED!$AJ70,
    IF(LAHIKONTAKTSED!R70 &lt;&gt; "", 1, 2),
    ""
)</f>
        <v/>
      </c>
      <c r="S70" s="158" t="str">
        <f ca="1">IF(LAHIKONTAKTSED!$AJ70,
    IF(AND(
        ISNUMBER(LAHIKONTAKTSED!S70),
        NOT(
            ISERROR(
                DATE(
                    YEAR(LAHIKONTAKTSED!S70),
                    MONTH(LAHIKONTAKTSED!S70),
                    DAY(LAHIKONTAKTSED!S70)
                )
            )
        ),
        IFERROR(LAHIKONTAKTSED!S70 &gt;= TODAY()-13, FALSE),
        IFERROR(LAHIKONTAKTSED!S70 &lt;= TODAY(), FALSE)
    ), 1, -2),
    ""
)</f>
        <v/>
      </c>
      <c r="T70" s="158" t="str">
        <f ca="1">IF(LAHIKONTAKTSED!$AJ70,
    IF(AND(
        ISNUMBER(LAHIKONTAKTSED!T70),
        NOT(
            ISERROR(
                DATE(
                    YEAR(LAHIKONTAKTSED!T70),
                    MONTH(LAHIKONTAKTSED!T70),
                    DAY(LAHIKONTAKTSED!T70)
                )
            )
        ),
        IFERROR(LAHIKONTAKTSED!T70 &gt;= TODAY()-13, FALSE),
        IFERROR(LAHIKONTAKTSED!T70 &lt;= TODAY()+1, FALSE)
    ), 1, -2),
    ""
)</f>
        <v/>
      </c>
      <c r="U70" s="159" t="str">
        <f ca="1">IF(LAHIKONTAKTSED!$AJ70,
    IF(AND(
        ISNUMBER(LAHIKONTAKTSED!U70),
        NOT(
            ISERROR(
                DATE(
                    YEAR(LAHIKONTAKTSED!U70),
                    MONTH(LAHIKONTAKTSED!U70),
                    DAY(LAHIKONTAKTSED!U70)
                )
            )
        ),
        IFERROR(LAHIKONTAKTSED!U70 &gt;= TODAY(), FALSE),
        IFERROR(LAHIKONTAKTSED!U70 &lt;= TODAY() + 11, FALSE)
    ), 1, -2),
    ""
)</f>
        <v/>
      </c>
      <c r="V70" s="136" t="str">
        <f>IF(
    LAHIKONTAKTSED!$AJ70,
    IF(LAHIKONTAKTSED!V70 &lt;&gt; "", 1, -1),
    ""
)</f>
        <v/>
      </c>
      <c r="W70" s="136" t="str">
        <f>IF(
    LAHIKONTAKTSED!$AJ70,
    IF(LAHIKONTAKTSED!W70 &lt;&gt; "", 1, -1),
    ""
)</f>
        <v/>
      </c>
      <c r="X70" s="159" t="str">
        <f ca="1">IF(
    AND(
        LAHIKONTAKTSED!$AJ70
    ),
    IF(
        LAHIKONTAKTSED!X70 &lt;&gt; "",
        IF(
            OR(
            AND(
                ISNUMBER(LAHIKONTAKTSED!X70),
                LAHIKONTAKTSED!X70 &gt; 30000000000,
                LAHIKONTAKTSED!X70 &lt; 63000000000,
                IFERROR(IF(
                    ISERROR(TEXT((CODE(MID("FEDCA@",LEFT(LAHIKONTAKTSED!X70,1),1))-50)*1000000+LEFT(LAHIKONTAKTSED!X70,7),"0000\.00\.00")+0),
                    FALSE,
                    IF(
                        IF(
                            MOD(SUMPRODUCT((MID(LAHIKONTAKTSED!X70,COLUMN($A$1:$J$1),1)+0),(MID("1234567891",COLUMN($A$1:$J$1),1)+0)),11)=10,
                            MOD(MOD(SUMPRODUCT((MID(LAHIKONTAKTSED!X70,COLUMN($A$1:$J$1),1)+0),(MID("3456789123",COLUMN($A$1:$J$1),1)+0)),11),10),
                            MOD(SUMPRODUCT((MID(LAHIKONTAKTSED!X70,COLUMN($A$1:$J$1),1)+0),(MID("1234567891",COLUMN($A$1:$J$1),1)+0)),11)
                        ) = MID(LAHIKONTAKTSED!X70,11,1)+0,
                        TRUE,
                        FALSE
                    )
                ), FALSE)
            ),
            AND(
                ISNUMBER(LAHIKONTAKTSED!X70),
                NOT(
                    ISERROR(
                        DATE(
                            YEAR(LAHIKONTAKTSED!X70),
                            MONTH(LAHIKONTAKTSED!X70),
                            DAY(LAHIKONTAKTSED!X70)
                        )
                    )
                ),
                IFERROR(LAHIKONTAKTSED!X70 &gt;= DATE(1910, 1, 1), FALSE),
                IFERROR(LAHIKONTAKTSED!X70 &lt;= TODAY(), FALSE)
            )
        ), 1, -2),
    -1),
    ""
)</f>
        <v/>
      </c>
    </row>
    <row r="71" spans="1:24" x14ac:dyDescent="0.35">
      <c r="A71" s="138" t="str">
        <f>LAHIKONTAKTSED!A71</f>
        <v/>
      </c>
      <c r="B71" s="154" t="str">
        <f ca="1">IF(LAHIKONTAKTSED!$AJ71,
    IF(AND(
        ISNUMBER(LAHIKONTAKTSED!B71),
        NOT(
            ISERROR(
                DATE(
                    YEAR(LAHIKONTAKTSED!B71),
                    MONTH(LAHIKONTAKTSED!B71),
                    DAY(LAHIKONTAKTSED!B71)
                )
            )
        ),
        IFERROR(LAHIKONTAKTSED!B71 &gt;= TODAY()-13, FALSE),
        IFERROR(LAHIKONTAKTSED!B71 &lt;= TODAY(), FALSE)
    ), 1, -2),
    ""
)</f>
        <v/>
      </c>
      <c r="C71" s="155" t="str">
        <f>IF(LAHIKONTAKTSED!$AJ71,
    IF(AND(
        LAHIKONTAKTSED!C71 &lt;&gt; ""
    ), 1, -2),
    ""
)</f>
        <v/>
      </c>
      <c r="D71" s="155" t="str">
        <f>IF(LAHIKONTAKTSED!$AJ71,
    IF(AND(
        LAHIKONTAKTSED!D71 &lt;&gt; ""
    ), 1, -2),
    ""
)</f>
        <v/>
      </c>
      <c r="E71" s="156" t="str">
        <f ca="1">IF(LAHIKONTAKTSED!$AJ71,
    IF(
        LAHIKONTAKTSED!E71 &lt;&gt; "",
        IF(
            OR(
            AND(
                ISNUMBER(LAHIKONTAKTSED!E71),
                LAHIKONTAKTSED!E71 &gt; 30000000000,
                LAHIKONTAKTSED!E71 &lt; 63000000000,
                IFERROR(IF(
                    ISERROR(TEXT((CODE(MID("FEDCA@",LEFT(LAHIKONTAKTSED!E71,1),1))-50)*1000000+LEFT(LAHIKONTAKTSED!E71,7),"0000\.00\.00")+0),
                    FALSE,
                    IF(
                        IF(
                            MOD(SUMPRODUCT((MID(LAHIKONTAKTSED!E71,COLUMN($A$1:$J$1),1)+0),(MID("1234567891",COLUMN($A$1:$J$1),1)+0)),11)=10,
                            MOD(MOD(SUMPRODUCT((MID(LAHIKONTAKTSED!E71,COLUMN($A$1:$J$1),1)+0),(MID("3456789123",COLUMN($A$1:$J$1),1)+0)),11),10),
                            MOD(SUMPRODUCT((MID(LAHIKONTAKTSED!E71,COLUMN($A$1:$J$1),1)+0),(MID("1234567891",COLUMN($A$1:$J$1),1)+0)),11)
                        ) = MID(LAHIKONTAKTSED!E71,11,1)+0,
                        TRUE,
                        FALSE
                    )
                ), FALSE)
            ),
            AND(
                ISNUMBER(LAHIKONTAKTSED!E71),
                NOT(
                    ISERROR(
                        DATE(
                            YEAR(LAHIKONTAKTSED!E71),
                            MONTH(LAHIKONTAKTSED!E71),
                            DAY(LAHIKONTAKTSED!E71)
                        )
                    )
                ),
                IFERROR(LAHIKONTAKTSED!E71 &gt;= DATE(1910, 1, 1), FALSE),
                IFERROR(LAHIKONTAKTSED!E71 &lt;= TODAY(), FALSE)
            )
        ), 1, -2),
    -1),
    ""
)</f>
        <v/>
      </c>
      <c r="F71" s="137" t="str">
        <f>IF(LAHIKONTAKTSED!$AJ71,
    IF(
        OR(
            LAHIKONTAKTSED!$I71 = "Lapsevanem",
            LAHIKONTAKTSED!$I71 = "Eestkostja"
        ),
        0,
        IF(
            OR(
                AND(_xlfn.NUMBERVALUE(LAHIKONTAKTSED!F71) &gt;  5000000, _xlfn.NUMBERVALUE(LAHIKONTAKTSED!F71) &lt;  5999999),
                AND(_xlfn.NUMBERVALUE(LAHIKONTAKTSED!F71) &gt; 50000000, _xlfn.NUMBERVALUE(LAHIKONTAKTSED!F71) &lt; 59999999)
            ),
            1,
            -2
        )
    ),
    ""
)</f>
        <v/>
      </c>
      <c r="G71" s="137" t="str">
        <f>IF(LAHIKONTAKTSED!$AJ71,
    IF(
        OR(
            LAHIKONTAKTSED!$I71 = "Lapsevanem",
            LAHIKONTAKTSED!$I71 = "Eestkostja"
        ),
        0,
        IF(
            LAHIKONTAKTSED!G71 &lt;&gt; "",
            1,
            2
        )
    ),
    ""
)</f>
        <v/>
      </c>
      <c r="H71" s="137" t="str">
        <f>IF(LAHIKONTAKTSED!$AJ71, IF(LAHIKONTAKTSED!H71 &lt;&gt; "", 1, 2), "")</f>
        <v/>
      </c>
      <c r="I71" s="157" t="str">
        <f>IF(LAHIKONTAKTSED!$AJ71,
    IF(OR(
        EXACT(LAHIKONTAKTSED!I71, "Lähikontaktne"),
        EXACT(LAHIKONTAKTSED!I71, "Lapsevanem"),
        EXACT(LAHIKONTAKTSED!I71, "Eestkostja")
    ), 1, -2),
    ""
)</f>
        <v/>
      </c>
      <c r="J71" s="137" t="str">
        <f>IF(
    AND(LAHIKONTAKTSED!$AJ71,  LAHIKONTAKTSED!$I71 &lt;&gt; ""),
    IF(
        OR(
            EXACT(LAHIKONTAKTSED!$I71, "Lapsevanem"),
            EXACT(LAHIKONTAKTSED!$I71, "Eestkostja")
        ),
        IF(
            LAHIKONTAKTSED!J71 &lt;&gt; "",
            1,
            -2
        ),
        0
    ),
    ""
)</f>
        <v/>
      </c>
      <c r="K71" s="137" t="str">
        <f>IF(
    AND(LAHIKONTAKTSED!$AJ71,  LAHIKONTAKTSED!$I71 &lt;&gt; ""),
    IF(
        OR(
            EXACT(LAHIKONTAKTSED!$I71, "Lapsevanem"),
            EXACT(LAHIKONTAKTSED!$I71, "Eestkostja")
        ),
        IF(
            LAHIKONTAKTSED!K71 &lt;&gt; "",
            1,
            -2
        ),
        0
    ),
    ""
)</f>
        <v/>
      </c>
      <c r="L71" s="137" t="str">
        <f ca="1">IF(
    AND(LAHIKONTAKTSED!$AJ71,  LAHIKONTAKTSED!$I71 &lt;&gt; ""),
    IF(
        OR(
            EXACT(LAHIKONTAKTSED!$I71, "Lapsevanem"),
            EXACT(LAHIKONTAKTSED!$I71, "Eestkostja")
        ),
        IF(
            LAHIKONTAKTSED!L71 &lt;&gt; "",
            IF(
                OR(
                    AND(
                        ISNUMBER(LAHIKONTAKTSED!L71),
                        LAHIKONTAKTSED!L71 &gt; 30000000000,
                        LAHIKONTAKTSED!L71 &lt; 63000000000,
                        IF(
                            ISERROR(TEXT((CODE(MID("FEDCA@",LEFT(LAHIKONTAKTSED!L71,1),1))-50)*1000000+LEFT(LAHIKONTAKTSED!L71,7),"0000\.00\.00")+0),
                            FALSE,
                            IF(
                                IF(
                                    MOD(SUMPRODUCT((MID(LAHIKONTAKTSED!L71,COLUMN($A$1:$J$1),1)+0),(MID("1234567891",COLUMN($A$1:$J$1),1)+0)),11)=10,
                                    MOD(MOD(SUMPRODUCT((MID(LAHIKONTAKTSED!L71,COLUMN($A$1:$J$1),1)+0),(MID("3456789123",COLUMN($A$1:$J$1),1)+0)),11),10),
                                    MOD(SUMPRODUCT((MID(LAHIKONTAKTSED!L71,COLUMN($A$1:$J$1),1)+0),(MID("1234567891",COLUMN($A$1:$J$1),1)+0)),11)
                                ) = MID(LAHIKONTAKTSED!L71,11,1)+0,
                                TRUE,
                                FALSE
                            )
                        )
                    ),
                    AND(
                        ISNUMBER(LAHIKONTAKTSED!L71),
                        NOT(
                            ISERROR(
                                DATE(
                                    YEAR(LAHIKONTAKTSED!L71),
                                    MONTH(LAHIKONTAKTSED!L71),
                                    DAY(LAHIKONTAKTSED!L71)
                                )
                            )
                        ),
                        IFERROR(LAHIKONTAKTSED!L71 &gt;= DATE(1910, 1, 1), FALSE),
                        IFERROR(LAHIKONTAKTSED!L71 &lt;= TODAY(), FALSE)
                    )
                ),
                1,
                -2),
            -1
        ),
        0
    ),
    ""
)</f>
        <v/>
      </c>
      <c r="M71" s="137" t="str">
        <f>IF(
    AND(LAHIKONTAKTSED!$AJ71,  LAHIKONTAKTSED!$I71 &lt;&gt; ""),
    IF(
        OR(
            EXACT(LAHIKONTAKTSED!$I71, "Lapsevanem"),
            EXACT(LAHIKONTAKTSED!$I71, "Eestkostja")
        ),
        IF(
            OR(
                AND(_xlfn.NUMBERVALUE(LAHIKONTAKTSED!M71) &gt;  5000000, _xlfn.NUMBERVALUE(LAHIKONTAKTSED!M71) &lt;  5999999),
                AND(_xlfn.NUMBERVALUE(LAHIKONTAKTSED!M71) &gt; 50000000, _xlfn.NUMBERVALUE(LAHIKONTAKTSED!M71) &lt; 59999999)
            ),
            1,
            -2
        ),
        0
    ),
    ""
)</f>
        <v/>
      </c>
      <c r="N71" s="137" t="str">
        <f>IF(
    AND(LAHIKONTAKTSED!$AJ71,  LAHIKONTAKTSED!$I71 &lt;&gt; ""),
    IF(
        OR(
            EXACT(LAHIKONTAKTSED!$I71, "Lapsevanem"),
            EXACT(LAHIKONTAKTSED!$I71, "Eestkostja")
        ),
        IF(
            LAHIKONTAKTSED!N71 &lt;&gt; "",
            1,
            2
        ),
        0
    ),
    ""
)</f>
        <v/>
      </c>
      <c r="O71" s="136" t="str">
        <f>IF(
    LAHIKONTAKTSED!$AJ71,
    IF(LAHIKONTAKTSED!O71 &lt;&gt; "", 1, -1),
    ""
)</f>
        <v/>
      </c>
      <c r="P71" s="136" t="str">
        <f>IF(
    LAHIKONTAKTSED!$AJ71,
    IF(LAHIKONTAKTSED!P71 &lt;&gt; "", 1, -1),
    ""
)</f>
        <v/>
      </c>
      <c r="Q71" s="136" t="str">
        <f>IF(
    LAHIKONTAKTSED!$AJ71,
    IF(LAHIKONTAKTSED!Q71 &lt;&gt; "", 1, -1),
    ""
)</f>
        <v/>
      </c>
      <c r="R71" s="136" t="str">
        <f>IF(
    LAHIKONTAKTSED!$AJ71,
    IF(LAHIKONTAKTSED!R71 &lt;&gt; "", 1, 2),
    ""
)</f>
        <v/>
      </c>
      <c r="S71" s="158" t="str">
        <f ca="1">IF(LAHIKONTAKTSED!$AJ71,
    IF(AND(
        ISNUMBER(LAHIKONTAKTSED!S71),
        NOT(
            ISERROR(
                DATE(
                    YEAR(LAHIKONTAKTSED!S71),
                    MONTH(LAHIKONTAKTSED!S71),
                    DAY(LAHIKONTAKTSED!S71)
                )
            )
        ),
        IFERROR(LAHIKONTAKTSED!S71 &gt;= TODAY()-13, FALSE),
        IFERROR(LAHIKONTAKTSED!S71 &lt;= TODAY(), FALSE)
    ), 1, -2),
    ""
)</f>
        <v/>
      </c>
      <c r="T71" s="158" t="str">
        <f ca="1">IF(LAHIKONTAKTSED!$AJ71,
    IF(AND(
        ISNUMBER(LAHIKONTAKTSED!T71),
        NOT(
            ISERROR(
                DATE(
                    YEAR(LAHIKONTAKTSED!T71),
                    MONTH(LAHIKONTAKTSED!T71),
                    DAY(LAHIKONTAKTSED!T71)
                )
            )
        ),
        IFERROR(LAHIKONTAKTSED!T71 &gt;= TODAY()-13, FALSE),
        IFERROR(LAHIKONTAKTSED!T71 &lt;= TODAY()+1, FALSE)
    ), 1, -2),
    ""
)</f>
        <v/>
      </c>
      <c r="U71" s="159" t="str">
        <f ca="1">IF(LAHIKONTAKTSED!$AJ71,
    IF(AND(
        ISNUMBER(LAHIKONTAKTSED!U71),
        NOT(
            ISERROR(
                DATE(
                    YEAR(LAHIKONTAKTSED!U71),
                    MONTH(LAHIKONTAKTSED!U71),
                    DAY(LAHIKONTAKTSED!U71)
                )
            )
        ),
        IFERROR(LAHIKONTAKTSED!U71 &gt;= TODAY(), FALSE),
        IFERROR(LAHIKONTAKTSED!U71 &lt;= TODAY() + 11, FALSE)
    ), 1, -2),
    ""
)</f>
        <v/>
      </c>
      <c r="V71" s="136" t="str">
        <f>IF(
    LAHIKONTAKTSED!$AJ71,
    IF(LAHIKONTAKTSED!V71 &lt;&gt; "", 1, -1),
    ""
)</f>
        <v/>
      </c>
      <c r="W71" s="136" t="str">
        <f>IF(
    LAHIKONTAKTSED!$AJ71,
    IF(LAHIKONTAKTSED!W71 &lt;&gt; "", 1, -1),
    ""
)</f>
        <v/>
      </c>
      <c r="X71" s="159" t="str">
        <f ca="1">IF(
    AND(
        LAHIKONTAKTSED!$AJ71
    ),
    IF(
        LAHIKONTAKTSED!X71 &lt;&gt; "",
        IF(
            OR(
            AND(
                ISNUMBER(LAHIKONTAKTSED!X71),
                LAHIKONTAKTSED!X71 &gt; 30000000000,
                LAHIKONTAKTSED!X71 &lt; 63000000000,
                IFERROR(IF(
                    ISERROR(TEXT((CODE(MID("FEDCA@",LEFT(LAHIKONTAKTSED!X71,1),1))-50)*1000000+LEFT(LAHIKONTAKTSED!X71,7),"0000\.00\.00")+0),
                    FALSE,
                    IF(
                        IF(
                            MOD(SUMPRODUCT((MID(LAHIKONTAKTSED!X71,COLUMN($A$1:$J$1),1)+0),(MID("1234567891",COLUMN($A$1:$J$1),1)+0)),11)=10,
                            MOD(MOD(SUMPRODUCT((MID(LAHIKONTAKTSED!X71,COLUMN($A$1:$J$1),1)+0),(MID("3456789123",COLUMN($A$1:$J$1),1)+0)),11),10),
                            MOD(SUMPRODUCT((MID(LAHIKONTAKTSED!X71,COLUMN($A$1:$J$1),1)+0),(MID("1234567891",COLUMN($A$1:$J$1),1)+0)),11)
                        ) = MID(LAHIKONTAKTSED!X71,11,1)+0,
                        TRUE,
                        FALSE
                    )
                ), FALSE)
            ),
            AND(
                ISNUMBER(LAHIKONTAKTSED!X71),
                NOT(
                    ISERROR(
                        DATE(
                            YEAR(LAHIKONTAKTSED!X71),
                            MONTH(LAHIKONTAKTSED!X71),
                            DAY(LAHIKONTAKTSED!X71)
                        )
                    )
                ),
                IFERROR(LAHIKONTAKTSED!X71 &gt;= DATE(1910, 1, 1), FALSE),
                IFERROR(LAHIKONTAKTSED!X71 &lt;= TODAY(), FALSE)
            )
        ), 1, -2),
    -1),
    ""
)</f>
        <v/>
      </c>
    </row>
    <row r="72" spans="1:24" x14ac:dyDescent="0.35">
      <c r="A72" s="138" t="str">
        <f>LAHIKONTAKTSED!A72</f>
        <v/>
      </c>
      <c r="B72" s="154" t="str">
        <f ca="1">IF(LAHIKONTAKTSED!$AJ72,
    IF(AND(
        ISNUMBER(LAHIKONTAKTSED!B72),
        NOT(
            ISERROR(
                DATE(
                    YEAR(LAHIKONTAKTSED!B72),
                    MONTH(LAHIKONTAKTSED!B72),
                    DAY(LAHIKONTAKTSED!B72)
                )
            )
        ),
        IFERROR(LAHIKONTAKTSED!B72 &gt;= TODAY()-13, FALSE),
        IFERROR(LAHIKONTAKTSED!B72 &lt;= TODAY(), FALSE)
    ), 1, -2),
    ""
)</f>
        <v/>
      </c>
      <c r="C72" s="155" t="str">
        <f>IF(LAHIKONTAKTSED!$AJ72,
    IF(AND(
        LAHIKONTAKTSED!C72 &lt;&gt; ""
    ), 1, -2),
    ""
)</f>
        <v/>
      </c>
      <c r="D72" s="155" t="str">
        <f>IF(LAHIKONTAKTSED!$AJ72,
    IF(AND(
        LAHIKONTAKTSED!D72 &lt;&gt; ""
    ), 1, -2),
    ""
)</f>
        <v/>
      </c>
      <c r="E72" s="156" t="str">
        <f ca="1">IF(LAHIKONTAKTSED!$AJ72,
    IF(
        LAHIKONTAKTSED!E72 &lt;&gt; "",
        IF(
            OR(
            AND(
                ISNUMBER(LAHIKONTAKTSED!E72),
                LAHIKONTAKTSED!E72 &gt; 30000000000,
                LAHIKONTAKTSED!E72 &lt; 63000000000,
                IFERROR(IF(
                    ISERROR(TEXT((CODE(MID("FEDCA@",LEFT(LAHIKONTAKTSED!E72,1),1))-50)*1000000+LEFT(LAHIKONTAKTSED!E72,7),"0000\.00\.00")+0),
                    FALSE,
                    IF(
                        IF(
                            MOD(SUMPRODUCT((MID(LAHIKONTAKTSED!E72,COLUMN($A$1:$J$1),1)+0),(MID("1234567891",COLUMN($A$1:$J$1),1)+0)),11)=10,
                            MOD(MOD(SUMPRODUCT((MID(LAHIKONTAKTSED!E72,COLUMN($A$1:$J$1),1)+0),(MID("3456789123",COLUMN($A$1:$J$1),1)+0)),11),10),
                            MOD(SUMPRODUCT((MID(LAHIKONTAKTSED!E72,COLUMN($A$1:$J$1),1)+0),(MID("1234567891",COLUMN($A$1:$J$1),1)+0)),11)
                        ) = MID(LAHIKONTAKTSED!E72,11,1)+0,
                        TRUE,
                        FALSE
                    )
                ), FALSE)
            ),
            AND(
                ISNUMBER(LAHIKONTAKTSED!E72),
                NOT(
                    ISERROR(
                        DATE(
                            YEAR(LAHIKONTAKTSED!E72),
                            MONTH(LAHIKONTAKTSED!E72),
                            DAY(LAHIKONTAKTSED!E72)
                        )
                    )
                ),
                IFERROR(LAHIKONTAKTSED!E72 &gt;= DATE(1910, 1, 1), FALSE),
                IFERROR(LAHIKONTAKTSED!E72 &lt;= TODAY(), FALSE)
            )
        ), 1, -2),
    -1),
    ""
)</f>
        <v/>
      </c>
      <c r="F72" s="137" t="str">
        <f>IF(LAHIKONTAKTSED!$AJ72,
    IF(
        OR(
            LAHIKONTAKTSED!$I72 = "Lapsevanem",
            LAHIKONTAKTSED!$I72 = "Eestkostja"
        ),
        0,
        IF(
            OR(
                AND(_xlfn.NUMBERVALUE(LAHIKONTAKTSED!F72) &gt;  5000000, _xlfn.NUMBERVALUE(LAHIKONTAKTSED!F72) &lt;  5999999),
                AND(_xlfn.NUMBERVALUE(LAHIKONTAKTSED!F72) &gt; 50000000, _xlfn.NUMBERVALUE(LAHIKONTAKTSED!F72) &lt; 59999999)
            ),
            1,
            -2
        )
    ),
    ""
)</f>
        <v/>
      </c>
      <c r="G72" s="137" t="str">
        <f>IF(LAHIKONTAKTSED!$AJ72,
    IF(
        OR(
            LAHIKONTAKTSED!$I72 = "Lapsevanem",
            LAHIKONTAKTSED!$I72 = "Eestkostja"
        ),
        0,
        IF(
            LAHIKONTAKTSED!G72 &lt;&gt; "",
            1,
            2
        )
    ),
    ""
)</f>
        <v/>
      </c>
      <c r="H72" s="137" t="str">
        <f>IF(LAHIKONTAKTSED!$AJ72, IF(LAHIKONTAKTSED!H72 &lt;&gt; "", 1, 2), "")</f>
        <v/>
      </c>
      <c r="I72" s="157" t="str">
        <f>IF(LAHIKONTAKTSED!$AJ72,
    IF(OR(
        EXACT(LAHIKONTAKTSED!I72, "Lähikontaktne"),
        EXACT(LAHIKONTAKTSED!I72, "Lapsevanem"),
        EXACT(LAHIKONTAKTSED!I72, "Eestkostja")
    ), 1, -2),
    ""
)</f>
        <v/>
      </c>
      <c r="J72" s="137" t="str">
        <f>IF(
    AND(LAHIKONTAKTSED!$AJ72,  LAHIKONTAKTSED!$I72 &lt;&gt; ""),
    IF(
        OR(
            EXACT(LAHIKONTAKTSED!$I72, "Lapsevanem"),
            EXACT(LAHIKONTAKTSED!$I72, "Eestkostja")
        ),
        IF(
            LAHIKONTAKTSED!J72 &lt;&gt; "",
            1,
            -2
        ),
        0
    ),
    ""
)</f>
        <v/>
      </c>
      <c r="K72" s="137" t="str">
        <f>IF(
    AND(LAHIKONTAKTSED!$AJ72,  LAHIKONTAKTSED!$I72 &lt;&gt; ""),
    IF(
        OR(
            EXACT(LAHIKONTAKTSED!$I72, "Lapsevanem"),
            EXACT(LAHIKONTAKTSED!$I72, "Eestkostja")
        ),
        IF(
            LAHIKONTAKTSED!K72 &lt;&gt; "",
            1,
            -2
        ),
        0
    ),
    ""
)</f>
        <v/>
      </c>
      <c r="L72" s="137" t="str">
        <f ca="1">IF(
    AND(LAHIKONTAKTSED!$AJ72,  LAHIKONTAKTSED!$I72 &lt;&gt; ""),
    IF(
        OR(
            EXACT(LAHIKONTAKTSED!$I72, "Lapsevanem"),
            EXACT(LAHIKONTAKTSED!$I72, "Eestkostja")
        ),
        IF(
            LAHIKONTAKTSED!L72 &lt;&gt; "",
            IF(
                OR(
                    AND(
                        ISNUMBER(LAHIKONTAKTSED!L72),
                        LAHIKONTAKTSED!L72 &gt; 30000000000,
                        LAHIKONTAKTSED!L72 &lt; 63000000000,
                        IF(
                            ISERROR(TEXT((CODE(MID("FEDCA@",LEFT(LAHIKONTAKTSED!L72,1),1))-50)*1000000+LEFT(LAHIKONTAKTSED!L72,7),"0000\.00\.00")+0),
                            FALSE,
                            IF(
                                IF(
                                    MOD(SUMPRODUCT((MID(LAHIKONTAKTSED!L72,COLUMN($A$1:$J$1),1)+0),(MID("1234567891",COLUMN($A$1:$J$1),1)+0)),11)=10,
                                    MOD(MOD(SUMPRODUCT((MID(LAHIKONTAKTSED!L72,COLUMN($A$1:$J$1),1)+0),(MID("3456789123",COLUMN($A$1:$J$1),1)+0)),11),10),
                                    MOD(SUMPRODUCT((MID(LAHIKONTAKTSED!L72,COLUMN($A$1:$J$1),1)+0),(MID("1234567891",COLUMN($A$1:$J$1),1)+0)),11)
                                ) = MID(LAHIKONTAKTSED!L72,11,1)+0,
                                TRUE,
                                FALSE
                            )
                        )
                    ),
                    AND(
                        ISNUMBER(LAHIKONTAKTSED!L72),
                        NOT(
                            ISERROR(
                                DATE(
                                    YEAR(LAHIKONTAKTSED!L72),
                                    MONTH(LAHIKONTAKTSED!L72),
                                    DAY(LAHIKONTAKTSED!L72)
                                )
                            )
                        ),
                        IFERROR(LAHIKONTAKTSED!L72 &gt;= DATE(1910, 1, 1), FALSE),
                        IFERROR(LAHIKONTAKTSED!L72 &lt;= TODAY(), FALSE)
                    )
                ),
                1,
                -2),
            -1
        ),
        0
    ),
    ""
)</f>
        <v/>
      </c>
      <c r="M72" s="137" t="str">
        <f>IF(
    AND(LAHIKONTAKTSED!$AJ72,  LAHIKONTAKTSED!$I72 &lt;&gt; ""),
    IF(
        OR(
            EXACT(LAHIKONTAKTSED!$I72, "Lapsevanem"),
            EXACT(LAHIKONTAKTSED!$I72, "Eestkostja")
        ),
        IF(
            OR(
                AND(_xlfn.NUMBERVALUE(LAHIKONTAKTSED!M72) &gt;  5000000, _xlfn.NUMBERVALUE(LAHIKONTAKTSED!M72) &lt;  5999999),
                AND(_xlfn.NUMBERVALUE(LAHIKONTAKTSED!M72) &gt; 50000000, _xlfn.NUMBERVALUE(LAHIKONTAKTSED!M72) &lt; 59999999)
            ),
            1,
            -2
        ),
        0
    ),
    ""
)</f>
        <v/>
      </c>
      <c r="N72" s="137" t="str">
        <f>IF(
    AND(LAHIKONTAKTSED!$AJ72,  LAHIKONTAKTSED!$I72 &lt;&gt; ""),
    IF(
        OR(
            EXACT(LAHIKONTAKTSED!$I72, "Lapsevanem"),
            EXACT(LAHIKONTAKTSED!$I72, "Eestkostja")
        ),
        IF(
            LAHIKONTAKTSED!N72 &lt;&gt; "",
            1,
            2
        ),
        0
    ),
    ""
)</f>
        <v/>
      </c>
      <c r="O72" s="136" t="str">
        <f>IF(
    LAHIKONTAKTSED!$AJ72,
    IF(LAHIKONTAKTSED!O72 &lt;&gt; "", 1, -1),
    ""
)</f>
        <v/>
      </c>
      <c r="P72" s="136" t="str">
        <f>IF(
    LAHIKONTAKTSED!$AJ72,
    IF(LAHIKONTAKTSED!P72 &lt;&gt; "", 1, -1),
    ""
)</f>
        <v/>
      </c>
      <c r="Q72" s="136" t="str">
        <f>IF(
    LAHIKONTAKTSED!$AJ72,
    IF(LAHIKONTAKTSED!Q72 &lt;&gt; "", 1, -1),
    ""
)</f>
        <v/>
      </c>
      <c r="R72" s="136" t="str">
        <f>IF(
    LAHIKONTAKTSED!$AJ72,
    IF(LAHIKONTAKTSED!R72 &lt;&gt; "", 1, 2),
    ""
)</f>
        <v/>
      </c>
      <c r="S72" s="158" t="str">
        <f ca="1">IF(LAHIKONTAKTSED!$AJ72,
    IF(AND(
        ISNUMBER(LAHIKONTAKTSED!S72),
        NOT(
            ISERROR(
                DATE(
                    YEAR(LAHIKONTAKTSED!S72),
                    MONTH(LAHIKONTAKTSED!S72),
                    DAY(LAHIKONTAKTSED!S72)
                )
            )
        ),
        IFERROR(LAHIKONTAKTSED!S72 &gt;= TODAY()-13, FALSE),
        IFERROR(LAHIKONTAKTSED!S72 &lt;= TODAY(), FALSE)
    ), 1, -2),
    ""
)</f>
        <v/>
      </c>
      <c r="T72" s="158" t="str">
        <f ca="1">IF(LAHIKONTAKTSED!$AJ72,
    IF(AND(
        ISNUMBER(LAHIKONTAKTSED!T72),
        NOT(
            ISERROR(
                DATE(
                    YEAR(LAHIKONTAKTSED!T72),
                    MONTH(LAHIKONTAKTSED!T72),
                    DAY(LAHIKONTAKTSED!T72)
                )
            )
        ),
        IFERROR(LAHIKONTAKTSED!T72 &gt;= TODAY()-13, FALSE),
        IFERROR(LAHIKONTAKTSED!T72 &lt;= TODAY()+1, FALSE)
    ), 1, -2),
    ""
)</f>
        <v/>
      </c>
      <c r="U72" s="159" t="str">
        <f ca="1">IF(LAHIKONTAKTSED!$AJ72,
    IF(AND(
        ISNUMBER(LAHIKONTAKTSED!U72),
        NOT(
            ISERROR(
                DATE(
                    YEAR(LAHIKONTAKTSED!U72),
                    MONTH(LAHIKONTAKTSED!U72),
                    DAY(LAHIKONTAKTSED!U72)
                )
            )
        ),
        IFERROR(LAHIKONTAKTSED!U72 &gt;= TODAY(), FALSE),
        IFERROR(LAHIKONTAKTSED!U72 &lt;= TODAY() + 11, FALSE)
    ), 1, -2),
    ""
)</f>
        <v/>
      </c>
      <c r="V72" s="136" t="str">
        <f>IF(
    LAHIKONTAKTSED!$AJ72,
    IF(LAHIKONTAKTSED!V72 &lt;&gt; "", 1, -1),
    ""
)</f>
        <v/>
      </c>
      <c r="W72" s="136" t="str">
        <f>IF(
    LAHIKONTAKTSED!$AJ72,
    IF(LAHIKONTAKTSED!W72 &lt;&gt; "", 1, -1),
    ""
)</f>
        <v/>
      </c>
      <c r="X72" s="159" t="str">
        <f ca="1">IF(
    AND(
        LAHIKONTAKTSED!$AJ72
    ),
    IF(
        LAHIKONTAKTSED!X72 &lt;&gt; "",
        IF(
            OR(
            AND(
                ISNUMBER(LAHIKONTAKTSED!X72),
                LAHIKONTAKTSED!X72 &gt; 30000000000,
                LAHIKONTAKTSED!X72 &lt; 63000000000,
                IFERROR(IF(
                    ISERROR(TEXT((CODE(MID("FEDCA@",LEFT(LAHIKONTAKTSED!X72,1),1))-50)*1000000+LEFT(LAHIKONTAKTSED!X72,7),"0000\.00\.00")+0),
                    FALSE,
                    IF(
                        IF(
                            MOD(SUMPRODUCT((MID(LAHIKONTAKTSED!X72,COLUMN($A$1:$J$1),1)+0),(MID("1234567891",COLUMN($A$1:$J$1),1)+0)),11)=10,
                            MOD(MOD(SUMPRODUCT((MID(LAHIKONTAKTSED!X72,COLUMN($A$1:$J$1),1)+0),(MID("3456789123",COLUMN($A$1:$J$1),1)+0)),11),10),
                            MOD(SUMPRODUCT((MID(LAHIKONTAKTSED!X72,COLUMN($A$1:$J$1),1)+0),(MID("1234567891",COLUMN($A$1:$J$1),1)+0)),11)
                        ) = MID(LAHIKONTAKTSED!X72,11,1)+0,
                        TRUE,
                        FALSE
                    )
                ), FALSE)
            ),
            AND(
                ISNUMBER(LAHIKONTAKTSED!X72),
                NOT(
                    ISERROR(
                        DATE(
                            YEAR(LAHIKONTAKTSED!X72),
                            MONTH(LAHIKONTAKTSED!X72),
                            DAY(LAHIKONTAKTSED!X72)
                        )
                    )
                ),
                IFERROR(LAHIKONTAKTSED!X72 &gt;= DATE(1910, 1, 1), FALSE),
                IFERROR(LAHIKONTAKTSED!X72 &lt;= TODAY(), FALSE)
            )
        ), 1, -2),
    -1),
    ""
)</f>
        <v/>
      </c>
    </row>
    <row r="73" spans="1:24" x14ac:dyDescent="0.35">
      <c r="A73" s="138" t="str">
        <f>LAHIKONTAKTSED!A73</f>
        <v/>
      </c>
      <c r="B73" s="154" t="str">
        <f ca="1">IF(LAHIKONTAKTSED!$AJ73,
    IF(AND(
        ISNUMBER(LAHIKONTAKTSED!B73),
        NOT(
            ISERROR(
                DATE(
                    YEAR(LAHIKONTAKTSED!B73),
                    MONTH(LAHIKONTAKTSED!B73),
                    DAY(LAHIKONTAKTSED!B73)
                )
            )
        ),
        IFERROR(LAHIKONTAKTSED!B73 &gt;= TODAY()-13, FALSE),
        IFERROR(LAHIKONTAKTSED!B73 &lt;= TODAY(), FALSE)
    ), 1, -2),
    ""
)</f>
        <v/>
      </c>
      <c r="C73" s="155" t="str">
        <f>IF(LAHIKONTAKTSED!$AJ73,
    IF(AND(
        LAHIKONTAKTSED!C73 &lt;&gt; ""
    ), 1, -2),
    ""
)</f>
        <v/>
      </c>
      <c r="D73" s="155" t="str">
        <f>IF(LAHIKONTAKTSED!$AJ73,
    IF(AND(
        LAHIKONTAKTSED!D73 &lt;&gt; ""
    ), 1, -2),
    ""
)</f>
        <v/>
      </c>
      <c r="E73" s="156" t="str">
        <f ca="1">IF(LAHIKONTAKTSED!$AJ73,
    IF(
        LAHIKONTAKTSED!E73 &lt;&gt; "",
        IF(
            OR(
            AND(
                ISNUMBER(LAHIKONTAKTSED!E73),
                LAHIKONTAKTSED!E73 &gt; 30000000000,
                LAHIKONTAKTSED!E73 &lt; 63000000000,
                IFERROR(IF(
                    ISERROR(TEXT((CODE(MID("FEDCA@",LEFT(LAHIKONTAKTSED!E73,1),1))-50)*1000000+LEFT(LAHIKONTAKTSED!E73,7),"0000\.00\.00")+0),
                    FALSE,
                    IF(
                        IF(
                            MOD(SUMPRODUCT((MID(LAHIKONTAKTSED!E73,COLUMN($A$1:$J$1),1)+0),(MID("1234567891",COLUMN($A$1:$J$1),1)+0)),11)=10,
                            MOD(MOD(SUMPRODUCT((MID(LAHIKONTAKTSED!E73,COLUMN($A$1:$J$1),1)+0),(MID("3456789123",COLUMN($A$1:$J$1),1)+0)),11),10),
                            MOD(SUMPRODUCT((MID(LAHIKONTAKTSED!E73,COLUMN($A$1:$J$1),1)+0),(MID("1234567891",COLUMN($A$1:$J$1),1)+0)),11)
                        ) = MID(LAHIKONTAKTSED!E73,11,1)+0,
                        TRUE,
                        FALSE
                    )
                ), FALSE)
            ),
            AND(
                ISNUMBER(LAHIKONTAKTSED!E73),
                NOT(
                    ISERROR(
                        DATE(
                            YEAR(LAHIKONTAKTSED!E73),
                            MONTH(LAHIKONTAKTSED!E73),
                            DAY(LAHIKONTAKTSED!E73)
                        )
                    )
                ),
                IFERROR(LAHIKONTAKTSED!E73 &gt;= DATE(1910, 1, 1), FALSE),
                IFERROR(LAHIKONTAKTSED!E73 &lt;= TODAY(), FALSE)
            )
        ), 1, -2),
    -1),
    ""
)</f>
        <v/>
      </c>
      <c r="F73" s="137" t="str">
        <f>IF(LAHIKONTAKTSED!$AJ73,
    IF(
        OR(
            LAHIKONTAKTSED!$I73 = "Lapsevanem",
            LAHIKONTAKTSED!$I73 = "Eestkostja"
        ),
        0,
        IF(
            OR(
                AND(_xlfn.NUMBERVALUE(LAHIKONTAKTSED!F73) &gt;  5000000, _xlfn.NUMBERVALUE(LAHIKONTAKTSED!F73) &lt;  5999999),
                AND(_xlfn.NUMBERVALUE(LAHIKONTAKTSED!F73) &gt; 50000000, _xlfn.NUMBERVALUE(LAHIKONTAKTSED!F73) &lt; 59999999)
            ),
            1,
            -2
        )
    ),
    ""
)</f>
        <v/>
      </c>
      <c r="G73" s="137" t="str">
        <f>IF(LAHIKONTAKTSED!$AJ73,
    IF(
        OR(
            LAHIKONTAKTSED!$I73 = "Lapsevanem",
            LAHIKONTAKTSED!$I73 = "Eestkostja"
        ),
        0,
        IF(
            LAHIKONTAKTSED!G73 &lt;&gt; "",
            1,
            2
        )
    ),
    ""
)</f>
        <v/>
      </c>
      <c r="H73" s="137" t="str">
        <f>IF(LAHIKONTAKTSED!$AJ73, IF(LAHIKONTAKTSED!H73 &lt;&gt; "", 1, 2), "")</f>
        <v/>
      </c>
      <c r="I73" s="157" t="str">
        <f>IF(LAHIKONTAKTSED!$AJ73,
    IF(OR(
        EXACT(LAHIKONTAKTSED!I73, "Lähikontaktne"),
        EXACT(LAHIKONTAKTSED!I73, "Lapsevanem"),
        EXACT(LAHIKONTAKTSED!I73, "Eestkostja")
    ), 1, -2),
    ""
)</f>
        <v/>
      </c>
      <c r="J73" s="137" t="str">
        <f>IF(
    AND(LAHIKONTAKTSED!$AJ73,  LAHIKONTAKTSED!$I73 &lt;&gt; ""),
    IF(
        OR(
            EXACT(LAHIKONTAKTSED!$I73, "Lapsevanem"),
            EXACT(LAHIKONTAKTSED!$I73, "Eestkostja")
        ),
        IF(
            LAHIKONTAKTSED!J73 &lt;&gt; "",
            1,
            -2
        ),
        0
    ),
    ""
)</f>
        <v/>
      </c>
      <c r="K73" s="137" t="str">
        <f>IF(
    AND(LAHIKONTAKTSED!$AJ73,  LAHIKONTAKTSED!$I73 &lt;&gt; ""),
    IF(
        OR(
            EXACT(LAHIKONTAKTSED!$I73, "Lapsevanem"),
            EXACT(LAHIKONTAKTSED!$I73, "Eestkostja")
        ),
        IF(
            LAHIKONTAKTSED!K73 &lt;&gt; "",
            1,
            -2
        ),
        0
    ),
    ""
)</f>
        <v/>
      </c>
      <c r="L73" s="137" t="str">
        <f ca="1">IF(
    AND(LAHIKONTAKTSED!$AJ73,  LAHIKONTAKTSED!$I73 &lt;&gt; ""),
    IF(
        OR(
            EXACT(LAHIKONTAKTSED!$I73, "Lapsevanem"),
            EXACT(LAHIKONTAKTSED!$I73, "Eestkostja")
        ),
        IF(
            LAHIKONTAKTSED!L73 &lt;&gt; "",
            IF(
                OR(
                    AND(
                        ISNUMBER(LAHIKONTAKTSED!L73),
                        LAHIKONTAKTSED!L73 &gt; 30000000000,
                        LAHIKONTAKTSED!L73 &lt; 63000000000,
                        IF(
                            ISERROR(TEXT((CODE(MID("FEDCA@",LEFT(LAHIKONTAKTSED!L73,1),1))-50)*1000000+LEFT(LAHIKONTAKTSED!L73,7),"0000\.00\.00")+0),
                            FALSE,
                            IF(
                                IF(
                                    MOD(SUMPRODUCT((MID(LAHIKONTAKTSED!L73,COLUMN($A$1:$J$1),1)+0),(MID("1234567891",COLUMN($A$1:$J$1),1)+0)),11)=10,
                                    MOD(MOD(SUMPRODUCT((MID(LAHIKONTAKTSED!L73,COLUMN($A$1:$J$1),1)+0),(MID("3456789123",COLUMN($A$1:$J$1),1)+0)),11),10),
                                    MOD(SUMPRODUCT((MID(LAHIKONTAKTSED!L73,COLUMN($A$1:$J$1),1)+0),(MID("1234567891",COLUMN($A$1:$J$1),1)+0)),11)
                                ) = MID(LAHIKONTAKTSED!L73,11,1)+0,
                                TRUE,
                                FALSE
                            )
                        )
                    ),
                    AND(
                        ISNUMBER(LAHIKONTAKTSED!L73),
                        NOT(
                            ISERROR(
                                DATE(
                                    YEAR(LAHIKONTAKTSED!L73),
                                    MONTH(LAHIKONTAKTSED!L73),
                                    DAY(LAHIKONTAKTSED!L73)
                                )
                            )
                        ),
                        IFERROR(LAHIKONTAKTSED!L73 &gt;= DATE(1910, 1, 1), FALSE),
                        IFERROR(LAHIKONTAKTSED!L73 &lt;= TODAY(), FALSE)
                    )
                ),
                1,
                -2),
            -1
        ),
        0
    ),
    ""
)</f>
        <v/>
      </c>
      <c r="M73" s="137" t="str">
        <f>IF(
    AND(LAHIKONTAKTSED!$AJ73,  LAHIKONTAKTSED!$I73 &lt;&gt; ""),
    IF(
        OR(
            EXACT(LAHIKONTAKTSED!$I73, "Lapsevanem"),
            EXACT(LAHIKONTAKTSED!$I73, "Eestkostja")
        ),
        IF(
            OR(
                AND(_xlfn.NUMBERVALUE(LAHIKONTAKTSED!M73) &gt;  5000000, _xlfn.NUMBERVALUE(LAHIKONTAKTSED!M73) &lt;  5999999),
                AND(_xlfn.NUMBERVALUE(LAHIKONTAKTSED!M73) &gt; 50000000, _xlfn.NUMBERVALUE(LAHIKONTAKTSED!M73) &lt; 59999999)
            ),
            1,
            -2
        ),
        0
    ),
    ""
)</f>
        <v/>
      </c>
      <c r="N73" s="137" t="str">
        <f>IF(
    AND(LAHIKONTAKTSED!$AJ73,  LAHIKONTAKTSED!$I73 &lt;&gt; ""),
    IF(
        OR(
            EXACT(LAHIKONTAKTSED!$I73, "Lapsevanem"),
            EXACT(LAHIKONTAKTSED!$I73, "Eestkostja")
        ),
        IF(
            LAHIKONTAKTSED!N73 &lt;&gt; "",
            1,
            2
        ),
        0
    ),
    ""
)</f>
        <v/>
      </c>
      <c r="O73" s="136" t="str">
        <f>IF(
    LAHIKONTAKTSED!$AJ73,
    IF(LAHIKONTAKTSED!O73 &lt;&gt; "", 1, -1),
    ""
)</f>
        <v/>
      </c>
      <c r="P73" s="136" t="str">
        <f>IF(
    LAHIKONTAKTSED!$AJ73,
    IF(LAHIKONTAKTSED!P73 &lt;&gt; "", 1, -1),
    ""
)</f>
        <v/>
      </c>
      <c r="Q73" s="136" t="str">
        <f>IF(
    LAHIKONTAKTSED!$AJ73,
    IF(LAHIKONTAKTSED!Q73 &lt;&gt; "", 1, -1),
    ""
)</f>
        <v/>
      </c>
      <c r="R73" s="136" t="str">
        <f>IF(
    LAHIKONTAKTSED!$AJ73,
    IF(LAHIKONTAKTSED!R73 &lt;&gt; "", 1, 2),
    ""
)</f>
        <v/>
      </c>
      <c r="S73" s="158" t="str">
        <f ca="1">IF(LAHIKONTAKTSED!$AJ73,
    IF(AND(
        ISNUMBER(LAHIKONTAKTSED!S73),
        NOT(
            ISERROR(
                DATE(
                    YEAR(LAHIKONTAKTSED!S73),
                    MONTH(LAHIKONTAKTSED!S73),
                    DAY(LAHIKONTAKTSED!S73)
                )
            )
        ),
        IFERROR(LAHIKONTAKTSED!S73 &gt;= TODAY()-13, FALSE),
        IFERROR(LAHIKONTAKTSED!S73 &lt;= TODAY(), FALSE)
    ), 1, -2),
    ""
)</f>
        <v/>
      </c>
      <c r="T73" s="158" t="str">
        <f ca="1">IF(LAHIKONTAKTSED!$AJ73,
    IF(AND(
        ISNUMBER(LAHIKONTAKTSED!T73),
        NOT(
            ISERROR(
                DATE(
                    YEAR(LAHIKONTAKTSED!T73),
                    MONTH(LAHIKONTAKTSED!T73),
                    DAY(LAHIKONTAKTSED!T73)
                )
            )
        ),
        IFERROR(LAHIKONTAKTSED!T73 &gt;= TODAY()-13, FALSE),
        IFERROR(LAHIKONTAKTSED!T73 &lt;= TODAY()+1, FALSE)
    ), 1, -2),
    ""
)</f>
        <v/>
      </c>
      <c r="U73" s="159" t="str">
        <f ca="1">IF(LAHIKONTAKTSED!$AJ73,
    IF(AND(
        ISNUMBER(LAHIKONTAKTSED!U73),
        NOT(
            ISERROR(
                DATE(
                    YEAR(LAHIKONTAKTSED!U73),
                    MONTH(LAHIKONTAKTSED!U73),
                    DAY(LAHIKONTAKTSED!U73)
                )
            )
        ),
        IFERROR(LAHIKONTAKTSED!U73 &gt;= TODAY(), FALSE),
        IFERROR(LAHIKONTAKTSED!U73 &lt;= TODAY() + 11, FALSE)
    ), 1, -2),
    ""
)</f>
        <v/>
      </c>
      <c r="V73" s="136" t="str">
        <f>IF(
    LAHIKONTAKTSED!$AJ73,
    IF(LAHIKONTAKTSED!V73 &lt;&gt; "", 1, -1),
    ""
)</f>
        <v/>
      </c>
      <c r="W73" s="136" t="str">
        <f>IF(
    LAHIKONTAKTSED!$AJ73,
    IF(LAHIKONTAKTSED!W73 &lt;&gt; "", 1, -1),
    ""
)</f>
        <v/>
      </c>
      <c r="X73" s="159" t="str">
        <f ca="1">IF(
    AND(
        LAHIKONTAKTSED!$AJ73
    ),
    IF(
        LAHIKONTAKTSED!X73 &lt;&gt; "",
        IF(
            OR(
            AND(
                ISNUMBER(LAHIKONTAKTSED!X73),
                LAHIKONTAKTSED!X73 &gt; 30000000000,
                LAHIKONTAKTSED!X73 &lt; 63000000000,
                IFERROR(IF(
                    ISERROR(TEXT((CODE(MID("FEDCA@",LEFT(LAHIKONTAKTSED!X73,1),1))-50)*1000000+LEFT(LAHIKONTAKTSED!X73,7),"0000\.00\.00")+0),
                    FALSE,
                    IF(
                        IF(
                            MOD(SUMPRODUCT((MID(LAHIKONTAKTSED!X73,COLUMN($A$1:$J$1),1)+0),(MID("1234567891",COLUMN($A$1:$J$1),1)+0)),11)=10,
                            MOD(MOD(SUMPRODUCT((MID(LAHIKONTAKTSED!X73,COLUMN($A$1:$J$1),1)+0),(MID("3456789123",COLUMN($A$1:$J$1),1)+0)),11),10),
                            MOD(SUMPRODUCT((MID(LAHIKONTAKTSED!X73,COLUMN($A$1:$J$1),1)+0),(MID("1234567891",COLUMN($A$1:$J$1),1)+0)),11)
                        ) = MID(LAHIKONTAKTSED!X73,11,1)+0,
                        TRUE,
                        FALSE
                    )
                ), FALSE)
            ),
            AND(
                ISNUMBER(LAHIKONTAKTSED!X73),
                NOT(
                    ISERROR(
                        DATE(
                            YEAR(LAHIKONTAKTSED!X73),
                            MONTH(LAHIKONTAKTSED!X73),
                            DAY(LAHIKONTAKTSED!X73)
                        )
                    )
                ),
                IFERROR(LAHIKONTAKTSED!X73 &gt;= DATE(1910, 1, 1), FALSE),
                IFERROR(LAHIKONTAKTSED!X73 &lt;= TODAY(), FALSE)
            )
        ), 1, -2),
    -1),
    ""
)</f>
        <v/>
      </c>
    </row>
    <row r="74" spans="1:24" x14ac:dyDescent="0.35">
      <c r="A74" s="138" t="str">
        <f>LAHIKONTAKTSED!A74</f>
        <v/>
      </c>
      <c r="B74" s="154" t="str">
        <f ca="1">IF(LAHIKONTAKTSED!$AJ74,
    IF(AND(
        ISNUMBER(LAHIKONTAKTSED!B74),
        NOT(
            ISERROR(
                DATE(
                    YEAR(LAHIKONTAKTSED!B74),
                    MONTH(LAHIKONTAKTSED!B74),
                    DAY(LAHIKONTAKTSED!B74)
                )
            )
        ),
        IFERROR(LAHIKONTAKTSED!B74 &gt;= TODAY()-13, FALSE),
        IFERROR(LAHIKONTAKTSED!B74 &lt;= TODAY(), FALSE)
    ), 1, -2),
    ""
)</f>
        <v/>
      </c>
      <c r="C74" s="155" t="str">
        <f>IF(LAHIKONTAKTSED!$AJ74,
    IF(AND(
        LAHIKONTAKTSED!C74 &lt;&gt; ""
    ), 1, -2),
    ""
)</f>
        <v/>
      </c>
      <c r="D74" s="155" t="str">
        <f>IF(LAHIKONTAKTSED!$AJ74,
    IF(AND(
        LAHIKONTAKTSED!D74 &lt;&gt; ""
    ), 1, -2),
    ""
)</f>
        <v/>
      </c>
      <c r="E74" s="156" t="str">
        <f ca="1">IF(LAHIKONTAKTSED!$AJ74,
    IF(
        LAHIKONTAKTSED!E74 &lt;&gt; "",
        IF(
            OR(
            AND(
                ISNUMBER(LAHIKONTAKTSED!E74),
                LAHIKONTAKTSED!E74 &gt; 30000000000,
                LAHIKONTAKTSED!E74 &lt; 63000000000,
                IFERROR(IF(
                    ISERROR(TEXT((CODE(MID("FEDCA@",LEFT(LAHIKONTAKTSED!E74,1),1))-50)*1000000+LEFT(LAHIKONTAKTSED!E74,7),"0000\.00\.00")+0),
                    FALSE,
                    IF(
                        IF(
                            MOD(SUMPRODUCT((MID(LAHIKONTAKTSED!E74,COLUMN($A$1:$J$1),1)+0),(MID("1234567891",COLUMN($A$1:$J$1),1)+0)),11)=10,
                            MOD(MOD(SUMPRODUCT((MID(LAHIKONTAKTSED!E74,COLUMN($A$1:$J$1),1)+0),(MID("3456789123",COLUMN($A$1:$J$1),1)+0)),11),10),
                            MOD(SUMPRODUCT((MID(LAHIKONTAKTSED!E74,COLUMN($A$1:$J$1),1)+0),(MID("1234567891",COLUMN($A$1:$J$1),1)+0)),11)
                        ) = MID(LAHIKONTAKTSED!E74,11,1)+0,
                        TRUE,
                        FALSE
                    )
                ), FALSE)
            ),
            AND(
                ISNUMBER(LAHIKONTAKTSED!E74),
                NOT(
                    ISERROR(
                        DATE(
                            YEAR(LAHIKONTAKTSED!E74),
                            MONTH(LAHIKONTAKTSED!E74),
                            DAY(LAHIKONTAKTSED!E74)
                        )
                    )
                ),
                IFERROR(LAHIKONTAKTSED!E74 &gt;= DATE(1910, 1, 1), FALSE),
                IFERROR(LAHIKONTAKTSED!E74 &lt;= TODAY(), FALSE)
            )
        ), 1, -2),
    -1),
    ""
)</f>
        <v/>
      </c>
      <c r="F74" s="137" t="str">
        <f>IF(LAHIKONTAKTSED!$AJ74,
    IF(
        OR(
            LAHIKONTAKTSED!$I74 = "Lapsevanem",
            LAHIKONTAKTSED!$I74 = "Eestkostja"
        ),
        0,
        IF(
            OR(
                AND(_xlfn.NUMBERVALUE(LAHIKONTAKTSED!F74) &gt;  5000000, _xlfn.NUMBERVALUE(LAHIKONTAKTSED!F74) &lt;  5999999),
                AND(_xlfn.NUMBERVALUE(LAHIKONTAKTSED!F74) &gt; 50000000, _xlfn.NUMBERVALUE(LAHIKONTAKTSED!F74) &lt; 59999999)
            ),
            1,
            -2
        )
    ),
    ""
)</f>
        <v/>
      </c>
      <c r="G74" s="137" t="str">
        <f>IF(LAHIKONTAKTSED!$AJ74,
    IF(
        OR(
            LAHIKONTAKTSED!$I74 = "Lapsevanem",
            LAHIKONTAKTSED!$I74 = "Eestkostja"
        ),
        0,
        IF(
            LAHIKONTAKTSED!G74 &lt;&gt; "",
            1,
            2
        )
    ),
    ""
)</f>
        <v/>
      </c>
      <c r="H74" s="137" t="str">
        <f>IF(LAHIKONTAKTSED!$AJ74, IF(LAHIKONTAKTSED!H74 &lt;&gt; "", 1, 2), "")</f>
        <v/>
      </c>
      <c r="I74" s="157" t="str">
        <f>IF(LAHIKONTAKTSED!$AJ74,
    IF(OR(
        EXACT(LAHIKONTAKTSED!I74, "Lähikontaktne"),
        EXACT(LAHIKONTAKTSED!I74, "Lapsevanem"),
        EXACT(LAHIKONTAKTSED!I74, "Eestkostja")
    ), 1, -2),
    ""
)</f>
        <v/>
      </c>
      <c r="J74" s="137" t="str">
        <f>IF(
    AND(LAHIKONTAKTSED!$AJ74,  LAHIKONTAKTSED!$I74 &lt;&gt; ""),
    IF(
        OR(
            EXACT(LAHIKONTAKTSED!$I74, "Lapsevanem"),
            EXACT(LAHIKONTAKTSED!$I74, "Eestkostja")
        ),
        IF(
            LAHIKONTAKTSED!J74 &lt;&gt; "",
            1,
            -2
        ),
        0
    ),
    ""
)</f>
        <v/>
      </c>
      <c r="K74" s="137" t="str">
        <f>IF(
    AND(LAHIKONTAKTSED!$AJ74,  LAHIKONTAKTSED!$I74 &lt;&gt; ""),
    IF(
        OR(
            EXACT(LAHIKONTAKTSED!$I74, "Lapsevanem"),
            EXACT(LAHIKONTAKTSED!$I74, "Eestkostja")
        ),
        IF(
            LAHIKONTAKTSED!K74 &lt;&gt; "",
            1,
            -2
        ),
        0
    ),
    ""
)</f>
        <v/>
      </c>
      <c r="L74" s="137" t="str">
        <f ca="1">IF(
    AND(LAHIKONTAKTSED!$AJ74,  LAHIKONTAKTSED!$I74 &lt;&gt; ""),
    IF(
        OR(
            EXACT(LAHIKONTAKTSED!$I74, "Lapsevanem"),
            EXACT(LAHIKONTAKTSED!$I74, "Eestkostja")
        ),
        IF(
            LAHIKONTAKTSED!L74 &lt;&gt; "",
            IF(
                OR(
                    AND(
                        ISNUMBER(LAHIKONTAKTSED!L74),
                        LAHIKONTAKTSED!L74 &gt; 30000000000,
                        LAHIKONTAKTSED!L74 &lt; 63000000000,
                        IF(
                            ISERROR(TEXT((CODE(MID("FEDCA@",LEFT(LAHIKONTAKTSED!L74,1),1))-50)*1000000+LEFT(LAHIKONTAKTSED!L74,7),"0000\.00\.00")+0),
                            FALSE,
                            IF(
                                IF(
                                    MOD(SUMPRODUCT((MID(LAHIKONTAKTSED!L74,COLUMN($A$1:$J$1),1)+0),(MID("1234567891",COLUMN($A$1:$J$1),1)+0)),11)=10,
                                    MOD(MOD(SUMPRODUCT((MID(LAHIKONTAKTSED!L74,COLUMN($A$1:$J$1),1)+0),(MID("3456789123",COLUMN($A$1:$J$1),1)+0)),11),10),
                                    MOD(SUMPRODUCT((MID(LAHIKONTAKTSED!L74,COLUMN($A$1:$J$1),1)+0),(MID("1234567891",COLUMN($A$1:$J$1),1)+0)),11)
                                ) = MID(LAHIKONTAKTSED!L74,11,1)+0,
                                TRUE,
                                FALSE
                            )
                        )
                    ),
                    AND(
                        ISNUMBER(LAHIKONTAKTSED!L74),
                        NOT(
                            ISERROR(
                                DATE(
                                    YEAR(LAHIKONTAKTSED!L74),
                                    MONTH(LAHIKONTAKTSED!L74),
                                    DAY(LAHIKONTAKTSED!L74)
                                )
                            )
                        ),
                        IFERROR(LAHIKONTAKTSED!L74 &gt;= DATE(1910, 1, 1), FALSE),
                        IFERROR(LAHIKONTAKTSED!L74 &lt;= TODAY(), FALSE)
                    )
                ),
                1,
                -2),
            -1
        ),
        0
    ),
    ""
)</f>
        <v/>
      </c>
      <c r="M74" s="137" t="str">
        <f>IF(
    AND(LAHIKONTAKTSED!$AJ74,  LAHIKONTAKTSED!$I74 &lt;&gt; ""),
    IF(
        OR(
            EXACT(LAHIKONTAKTSED!$I74, "Lapsevanem"),
            EXACT(LAHIKONTAKTSED!$I74, "Eestkostja")
        ),
        IF(
            OR(
                AND(_xlfn.NUMBERVALUE(LAHIKONTAKTSED!M74) &gt;  5000000, _xlfn.NUMBERVALUE(LAHIKONTAKTSED!M74) &lt;  5999999),
                AND(_xlfn.NUMBERVALUE(LAHIKONTAKTSED!M74) &gt; 50000000, _xlfn.NUMBERVALUE(LAHIKONTAKTSED!M74) &lt; 59999999)
            ),
            1,
            -2
        ),
        0
    ),
    ""
)</f>
        <v/>
      </c>
      <c r="N74" s="137" t="str">
        <f>IF(
    AND(LAHIKONTAKTSED!$AJ74,  LAHIKONTAKTSED!$I74 &lt;&gt; ""),
    IF(
        OR(
            EXACT(LAHIKONTAKTSED!$I74, "Lapsevanem"),
            EXACT(LAHIKONTAKTSED!$I74, "Eestkostja")
        ),
        IF(
            LAHIKONTAKTSED!N74 &lt;&gt; "",
            1,
            2
        ),
        0
    ),
    ""
)</f>
        <v/>
      </c>
      <c r="O74" s="136" t="str">
        <f>IF(
    LAHIKONTAKTSED!$AJ74,
    IF(LAHIKONTAKTSED!O74 &lt;&gt; "", 1, -1),
    ""
)</f>
        <v/>
      </c>
      <c r="P74" s="136" t="str">
        <f>IF(
    LAHIKONTAKTSED!$AJ74,
    IF(LAHIKONTAKTSED!P74 &lt;&gt; "", 1, -1),
    ""
)</f>
        <v/>
      </c>
      <c r="Q74" s="136" t="str">
        <f>IF(
    LAHIKONTAKTSED!$AJ74,
    IF(LAHIKONTAKTSED!Q74 &lt;&gt; "", 1, -1),
    ""
)</f>
        <v/>
      </c>
      <c r="R74" s="136" t="str">
        <f>IF(
    LAHIKONTAKTSED!$AJ74,
    IF(LAHIKONTAKTSED!R74 &lt;&gt; "", 1, 2),
    ""
)</f>
        <v/>
      </c>
      <c r="S74" s="158" t="str">
        <f ca="1">IF(LAHIKONTAKTSED!$AJ74,
    IF(AND(
        ISNUMBER(LAHIKONTAKTSED!S74),
        NOT(
            ISERROR(
                DATE(
                    YEAR(LAHIKONTAKTSED!S74),
                    MONTH(LAHIKONTAKTSED!S74),
                    DAY(LAHIKONTAKTSED!S74)
                )
            )
        ),
        IFERROR(LAHIKONTAKTSED!S74 &gt;= TODAY()-13, FALSE),
        IFERROR(LAHIKONTAKTSED!S74 &lt;= TODAY(), FALSE)
    ), 1, -2),
    ""
)</f>
        <v/>
      </c>
      <c r="T74" s="158" t="str">
        <f ca="1">IF(LAHIKONTAKTSED!$AJ74,
    IF(AND(
        ISNUMBER(LAHIKONTAKTSED!T74),
        NOT(
            ISERROR(
                DATE(
                    YEAR(LAHIKONTAKTSED!T74),
                    MONTH(LAHIKONTAKTSED!T74),
                    DAY(LAHIKONTAKTSED!T74)
                )
            )
        ),
        IFERROR(LAHIKONTAKTSED!T74 &gt;= TODAY()-13, FALSE),
        IFERROR(LAHIKONTAKTSED!T74 &lt;= TODAY()+1, FALSE)
    ), 1, -2),
    ""
)</f>
        <v/>
      </c>
      <c r="U74" s="159" t="str">
        <f ca="1">IF(LAHIKONTAKTSED!$AJ74,
    IF(AND(
        ISNUMBER(LAHIKONTAKTSED!U74),
        NOT(
            ISERROR(
                DATE(
                    YEAR(LAHIKONTAKTSED!U74),
                    MONTH(LAHIKONTAKTSED!U74),
                    DAY(LAHIKONTAKTSED!U74)
                )
            )
        ),
        IFERROR(LAHIKONTAKTSED!U74 &gt;= TODAY(), FALSE),
        IFERROR(LAHIKONTAKTSED!U74 &lt;= TODAY() + 11, FALSE)
    ), 1, -2),
    ""
)</f>
        <v/>
      </c>
      <c r="V74" s="136" t="str">
        <f>IF(
    LAHIKONTAKTSED!$AJ74,
    IF(LAHIKONTAKTSED!V74 &lt;&gt; "", 1, -1),
    ""
)</f>
        <v/>
      </c>
      <c r="W74" s="136" t="str">
        <f>IF(
    LAHIKONTAKTSED!$AJ74,
    IF(LAHIKONTAKTSED!W74 &lt;&gt; "", 1, -1),
    ""
)</f>
        <v/>
      </c>
      <c r="X74" s="159" t="str">
        <f ca="1">IF(
    AND(
        LAHIKONTAKTSED!$AJ74
    ),
    IF(
        LAHIKONTAKTSED!X74 &lt;&gt; "",
        IF(
            OR(
            AND(
                ISNUMBER(LAHIKONTAKTSED!X74),
                LAHIKONTAKTSED!X74 &gt; 30000000000,
                LAHIKONTAKTSED!X74 &lt; 63000000000,
                IFERROR(IF(
                    ISERROR(TEXT((CODE(MID("FEDCA@",LEFT(LAHIKONTAKTSED!X74,1),1))-50)*1000000+LEFT(LAHIKONTAKTSED!X74,7),"0000\.00\.00")+0),
                    FALSE,
                    IF(
                        IF(
                            MOD(SUMPRODUCT((MID(LAHIKONTAKTSED!X74,COLUMN($A$1:$J$1),1)+0),(MID("1234567891",COLUMN($A$1:$J$1),1)+0)),11)=10,
                            MOD(MOD(SUMPRODUCT((MID(LAHIKONTAKTSED!X74,COLUMN($A$1:$J$1),1)+0),(MID("3456789123",COLUMN($A$1:$J$1),1)+0)),11),10),
                            MOD(SUMPRODUCT((MID(LAHIKONTAKTSED!X74,COLUMN($A$1:$J$1),1)+0),(MID("1234567891",COLUMN($A$1:$J$1),1)+0)),11)
                        ) = MID(LAHIKONTAKTSED!X74,11,1)+0,
                        TRUE,
                        FALSE
                    )
                ), FALSE)
            ),
            AND(
                ISNUMBER(LAHIKONTAKTSED!X74),
                NOT(
                    ISERROR(
                        DATE(
                            YEAR(LAHIKONTAKTSED!X74),
                            MONTH(LAHIKONTAKTSED!X74),
                            DAY(LAHIKONTAKTSED!X74)
                        )
                    )
                ),
                IFERROR(LAHIKONTAKTSED!X74 &gt;= DATE(1910, 1, 1), FALSE),
                IFERROR(LAHIKONTAKTSED!X74 &lt;= TODAY(), FALSE)
            )
        ), 1, -2),
    -1),
    ""
)</f>
        <v/>
      </c>
    </row>
    <row r="75" spans="1:24" x14ac:dyDescent="0.35">
      <c r="A75" s="138" t="str">
        <f>LAHIKONTAKTSED!A75</f>
        <v/>
      </c>
      <c r="B75" s="154" t="str">
        <f ca="1">IF(LAHIKONTAKTSED!$AJ75,
    IF(AND(
        ISNUMBER(LAHIKONTAKTSED!B75),
        NOT(
            ISERROR(
                DATE(
                    YEAR(LAHIKONTAKTSED!B75),
                    MONTH(LAHIKONTAKTSED!B75),
                    DAY(LAHIKONTAKTSED!B75)
                )
            )
        ),
        IFERROR(LAHIKONTAKTSED!B75 &gt;= TODAY()-13, FALSE),
        IFERROR(LAHIKONTAKTSED!B75 &lt;= TODAY(), FALSE)
    ), 1, -2),
    ""
)</f>
        <v/>
      </c>
      <c r="C75" s="155" t="str">
        <f>IF(LAHIKONTAKTSED!$AJ75,
    IF(AND(
        LAHIKONTAKTSED!C75 &lt;&gt; ""
    ), 1, -2),
    ""
)</f>
        <v/>
      </c>
      <c r="D75" s="155" t="str">
        <f>IF(LAHIKONTAKTSED!$AJ75,
    IF(AND(
        LAHIKONTAKTSED!D75 &lt;&gt; ""
    ), 1, -2),
    ""
)</f>
        <v/>
      </c>
      <c r="E75" s="156" t="str">
        <f ca="1">IF(LAHIKONTAKTSED!$AJ75,
    IF(
        LAHIKONTAKTSED!E75 &lt;&gt; "",
        IF(
            OR(
            AND(
                ISNUMBER(LAHIKONTAKTSED!E75),
                LAHIKONTAKTSED!E75 &gt; 30000000000,
                LAHIKONTAKTSED!E75 &lt; 63000000000,
                IFERROR(IF(
                    ISERROR(TEXT((CODE(MID("FEDCA@",LEFT(LAHIKONTAKTSED!E75,1),1))-50)*1000000+LEFT(LAHIKONTAKTSED!E75,7),"0000\.00\.00")+0),
                    FALSE,
                    IF(
                        IF(
                            MOD(SUMPRODUCT((MID(LAHIKONTAKTSED!E75,COLUMN($A$1:$J$1),1)+0),(MID("1234567891",COLUMN($A$1:$J$1),1)+0)),11)=10,
                            MOD(MOD(SUMPRODUCT((MID(LAHIKONTAKTSED!E75,COLUMN($A$1:$J$1),1)+0),(MID("3456789123",COLUMN($A$1:$J$1),1)+0)),11),10),
                            MOD(SUMPRODUCT((MID(LAHIKONTAKTSED!E75,COLUMN($A$1:$J$1),1)+0),(MID("1234567891",COLUMN($A$1:$J$1),1)+0)),11)
                        ) = MID(LAHIKONTAKTSED!E75,11,1)+0,
                        TRUE,
                        FALSE
                    )
                ), FALSE)
            ),
            AND(
                ISNUMBER(LAHIKONTAKTSED!E75),
                NOT(
                    ISERROR(
                        DATE(
                            YEAR(LAHIKONTAKTSED!E75),
                            MONTH(LAHIKONTAKTSED!E75),
                            DAY(LAHIKONTAKTSED!E75)
                        )
                    )
                ),
                IFERROR(LAHIKONTAKTSED!E75 &gt;= DATE(1910, 1, 1), FALSE),
                IFERROR(LAHIKONTAKTSED!E75 &lt;= TODAY(), FALSE)
            )
        ), 1, -2),
    -1),
    ""
)</f>
        <v/>
      </c>
      <c r="F75" s="137" t="str">
        <f>IF(LAHIKONTAKTSED!$AJ75,
    IF(
        OR(
            LAHIKONTAKTSED!$I75 = "Lapsevanem",
            LAHIKONTAKTSED!$I75 = "Eestkostja"
        ),
        0,
        IF(
            OR(
                AND(_xlfn.NUMBERVALUE(LAHIKONTAKTSED!F75) &gt;  5000000, _xlfn.NUMBERVALUE(LAHIKONTAKTSED!F75) &lt;  5999999),
                AND(_xlfn.NUMBERVALUE(LAHIKONTAKTSED!F75) &gt; 50000000, _xlfn.NUMBERVALUE(LAHIKONTAKTSED!F75) &lt; 59999999)
            ),
            1,
            -2
        )
    ),
    ""
)</f>
        <v/>
      </c>
      <c r="G75" s="137" t="str">
        <f>IF(LAHIKONTAKTSED!$AJ75,
    IF(
        OR(
            LAHIKONTAKTSED!$I75 = "Lapsevanem",
            LAHIKONTAKTSED!$I75 = "Eestkostja"
        ),
        0,
        IF(
            LAHIKONTAKTSED!G75 &lt;&gt; "",
            1,
            2
        )
    ),
    ""
)</f>
        <v/>
      </c>
      <c r="H75" s="137" t="str">
        <f>IF(LAHIKONTAKTSED!$AJ75, IF(LAHIKONTAKTSED!H75 &lt;&gt; "", 1, 2), "")</f>
        <v/>
      </c>
      <c r="I75" s="157" t="str">
        <f>IF(LAHIKONTAKTSED!$AJ75,
    IF(OR(
        EXACT(LAHIKONTAKTSED!I75, "Lähikontaktne"),
        EXACT(LAHIKONTAKTSED!I75, "Lapsevanem"),
        EXACT(LAHIKONTAKTSED!I75, "Eestkostja")
    ), 1, -2),
    ""
)</f>
        <v/>
      </c>
      <c r="J75" s="137" t="str">
        <f>IF(
    AND(LAHIKONTAKTSED!$AJ75,  LAHIKONTAKTSED!$I75 &lt;&gt; ""),
    IF(
        OR(
            EXACT(LAHIKONTAKTSED!$I75, "Lapsevanem"),
            EXACT(LAHIKONTAKTSED!$I75, "Eestkostja")
        ),
        IF(
            LAHIKONTAKTSED!J75 &lt;&gt; "",
            1,
            -2
        ),
        0
    ),
    ""
)</f>
        <v/>
      </c>
      <c r="K75" s="137" t="str">
        <f>IF(
    AND(LAHIKONTAKTSED!$AJ75,  LAHIKONTAKTSED!$I75 &lt;&gt; ""),
    IF(
        OR(
            EXACT(LAHIKONTAKTSED!$I75, "Lapsevanem"),
            EXACT(LAHIKONTAKTSED!$I75, "Eestkostja")
        ),
        IF(
            LAHIKONTAKTSED!K75 &lt;&gt; "",
            1,
            -2
        ),
        0
    ),
    ""
)</f>
        <v/>
      </c>
      <c r="L75" s="137" t="str">
        <f ca="1">IF(
    AND(LAHIKONTAKTSED!$AJ75,  LAHIKONTAKTSED!$I75 &lt;&gt; ""),
    IF(
        OR(
            EXACT(LAHIKONTAKTSED!$I75, "Lapsevanem"),
            EXACT(LAHIKONTAKTSED!$I75, "Eestkostja")
        ),
        IF(
            LAHIKONTAKTSED!L75 &lt;&gt; "",
            IF(
                OR(
                    AND(
                        ISNUMBER(LAHIKONTAKTSED!L75),
                        LAHIKONTAKTSED!L75 &gt; 30000000000,
                        LAHIKONTAKTSED!L75 &lt; 63000000000,
                        IF(
                            ISERROR(TEXT((CODE(MID("FEDCA@",LEFT(LAHIKONTAKTSED!L75,1),1))-50)*1000000+LEFT(LAHIKONTAKTSED!L75,7),"0000\.00\.00")+0),
                            FALSE,
                            IF(
                                IF(
                                    MOD(SUMPRODUCT((MID(LAHIKONTAKTSED!L75,COLUMN($A$1:$J$1),1)+0),(MID("1234567891",COLUMN($A$1:$J$1),1)+0)),11)=10,
                                    MOD(MOD(SUMPRODUCT((MID(LAHIKONTAKTSED!L75,COLUMN($A$1:$J$1),1)+0),(MID("3456789123",COLUMN($A$1:$J$1),1)+0)),11),10),
                                    MOD(SUMPRODUCT((MID(LAHIKONTAKTSED!L75,COLUMN($A$1:$J$1),1)+0),(MID("1234567891",COLUMN($A$1:$J$1),1)+0)),11)
                                ) = MID(LAHIKONTAKTSED!L75,11,1)+0,
                                TRUE,
                                FALSE
                            )
                        )
                    ),
                    AND(
                        ISNUMBER(LAHIKONTAKTSED!L75),
                        NOT(
                            ISERROR(
                                DATE(
                                    YEAR(LAHIKONTAKTSED!L75),
                                    MONTH(LAHIKONTAKTSED!L75),
                                    DAY(LAHIKONTAKTSED!L75)
                                )
                            )
                        ),
                        IFERROR(LAHIKONTAKTSED!L75 &gt;= DATE(1910, 1, 1), FALSE),
                        IFERROR(LAHIKONTAKTSED!L75 &lt;= TODAY(), FALSE)
                    )
                ),
                1,
                -2),
            -1
        ),
        0
    ),
    ""
)</f>
        <v/>
      </c>
      <c r="M75" s="137" t="str">
        <f>IF(
    AND(LAHIKONTAKTSED!$AJ75,  LAHIKONTAKTSED!$I75 &lt;&gt; ""),
    IF(
        OR(
            EXACT(LAHIKONTAKTSED!$I75, "Lapsevanem"),
            EXACT(LAHIKONTAKTSED!$I75, "Eestkostja")
        ),
        IF(
            OR(
                AND(_xlfn.NUMBERVALUE(LAHIKONTAKTSED!M75) &gt;  5000000, _xlfn.NUMBERVALUE(LAHIKONTAKTSED!M75) &lt;  5999999),
                AND(_xlfn.NUMBERVALUE(LAHIKONTAKTSED!M75) &gt; 50000000, _xlfn.NUMBERVALUE(LAHIKONTAKTSED!M75) &lt; 59999999)
            ),
            1,
            -2
        ),
        0
    ),
    ""
)</f>
        <v/>
      </c>
      <c r="N75" s="137" t="str">
        <f>IF(
    AND(LAHIKONTAKTSED!$AJ75,  LAHIKONTAKTSED!$I75 &lt;&gt; ""),
    IF(
        OR(
            EXACT(LAHIKONTAKTSED!$I75, "Lapsevanem"),
            EXACT(LAHIKONTAKTSED!$I75, "Eestkostja")
        ),
        IF(
            LAHIKONTAKTSED!N75 &lt;&gt; "",
            1,
            2
        ),
        0
    ),
    ""
)</f>
        <v/>
      </c>
      <c r="O75" s="136" t="str">
        <f>IF(
    LAHIKONTAKTSED!$AJ75,
    IF(LAHIKONTAKTSED!O75 &lt;&gt; "", 1, -1),
    ""
)</f>
        <v/>
      </c>
      <c r="P75" s="136" t="str">
        <f>IF(
    LAHIKONTAKTSED!$AJ75,
    IF(LAHIKONTAKTSED!P75 &lt;&gt; "", 1, -1),
    ""
)</f>
        <v/>
      </c>
      <c r="Q75" s="136" t="str">
        <f>IF(
    LAHIKONTAKTSED!$AJ75,
    IF(LAHIKONTAKTSED!Q75 &lt;&gt; "", 1, -1),
    ""
)</f>
        <v/>
      </c>
      <c r="R75" s="136" t="str">
        <f>IF(
    LAHIKONTAKTSED!$AJ75,
    IF(LAHIKONTAKTSED!R75 &lt;&gt; "", 1, 2),
    ""
)</f>
        <v/>
      </c>
      <c r="S75" s="158" t="str">
        <f ca="1">IF(LAHIKONTAKTSED!$AJ75,
    IF(AND(
        ISNUMBER(LAHIKONTAKTSED!S75),
        NOT(
            ISERROR(
                DATE(
                    YEAR(LAHIKONTAKTSED!S75),
                    MONTH(LAHIKONTAKTSED!S75),
                    DAY(LAHIKONTAKTSED!S75)
                )
            )
        ),
        IFERROR(LAHIKONTAKTSED!S75 &gt;= TODAY()-13, FALSE),
        IFERROR(LAHIKONTAKTSED!S75 &lt;= TODAY(), FALSE)
    ), 1, -2),
    ""
)</f>
        <v/>
      </c>
      <c r="T75" s="158" t="str">
        <f ca="1">IF(LAHIKONTAKTSED!$AJ75,
    IF(AND(
        ISNUMBER(LAHIKONTAKTSED!T75),
        NOT(
            ISERROR(
                DATE(
                    YEAR(LAHIKONTAKTSED!T75),
                    MONTH(LAHIKONTAKTSED!T75),
                    DAY(LAHIKONTAKTSED!T75)
                )
            )
        ),
        IFERROR(LAHIKONTAKTSED!T75 &gt;= TODAY()-13, FALSE),
        IFERROR(LAHIKONTAKTSED!T75 &lt;= TODAY()+1, FALSE)
    ), 1, -2),
    ""
)</f>
        <v/>
      </c>
      <c r="U75" s="159" t="str">
        <f ca="1">IF(LAHIKONTAKTSED!$AJ75,
    IF(AND(
        ISNUMBER(LAHIKONTAKTSED!U75),
        NOT(
            ISERROR(
                DATE(
                    YEAR(LAHIKONTAKTSED!U75),
                    MONTH(LAHIKONTAKTSED!U75),
                    DAY(LAHIKONTAKTSED!U75)
                )
            )
        ),
        IFERROR(LAHIKONTAKTSED!U75 &gt;= TODAY(), FALSE),
        IFERROR(LAHIKONTAKTSED!U75 &lt;= TODAY() + 11, FALSE)
    ), 1, -2),
    ""
)</f>
        <v/>
      </c>
      <c r="V75" s="136" t="str">
        <f>IF(
    LAHIKONTAKTSED!$AJ75,
    IF(LAHIKONTAKTSED!V75 &lt;&gt; "", 1, -1),
    ""
)</f>
        <v/>
      </c>
      <c r="W75" s="136" t="str">
        <f>IF(
    LAHIKONTAKTSED!$AJ75,
    IF(LAHIKONTAKTSED!W75 &lt;&gt; "", 1, -1),
    ""
)</f>
        <v/>
      </c>
      <c r="X75" s="159" t="str">
        <f ca="1">IF(
    AND(
        LAHIKONTAKTSED!$AJ75
    ),
    IF(
        LAHIKONTAKTSED!X75 &lt;&gt; "",
        IF(
            OR(
            AND(
                ISNUMBER(LAHIKONTAKTSED!X75),
                LAHIKONTAKTSED!X75 &gt; 30000000000,
                LAHIKONTAKTSED!X75 &lt; 63000000000,
                IFERROR(IF(
                    ISERROR(TEXT((CODE(MID("FEDCA@",LEFT(LAHIKONTAKTSED!X75,1),1))-50)*1000000+LEFT(LAHIKONTAKTSED!X75,7),"0000\.00\.00")+0),
                    FALSE,
                    IF(
                        IF(
                            MOD(SUMPRODUCT((MID(LAHIKONTAKTSED!X75,COLUMN($A$1:$J$1),1)+0),(MID("1234567891",COLUMN($A$1:$J$1),1)+0)),11)=10,
                            MOD(MOD(SUMPRODUCT((MID(LAHIKONTAKTSED!X75,COLUMN($A$1:$J$1),1)+0),(MID("3456789123",COLUMN($A$1:$J$1),1)+0)),11),10),
                            MOD(SUMPRODUCT((MID(LAHIKONTAKTSED!X75,COLUMN($A$1:$J$1),1)+0),(MID("1234567891",COLUMN($A$1:$J$1),1)+0)),11)
                        ) = MID(LAHIKONTAKTSED!X75,11,1)+0,
                        TRUE,
                        FALSE
                    )
                ), FALSE)
            ),
            AND(
                ISNUMBER(LAHIKONTAKTSED!X75),
                NOT(
                    ISERROR(
                        DATE(
                            YEAR(LAHIKONTAKTSED!X75),
                            MONTH(LAHIKONTAKTSED!X75),
                            DAY(LAHIKONTAKTSED!X75)
                        )
                    )
                ),
                IFERROR(LAHIKONTAKTSED!X75 &gt;= DATE(1910, 1, 1), FALSE),
                IFERROR(LAHIKONTAKTSED!X75 &lt;= TODAY(), FALSE)
            )
        ), 1, -2),
    -1),
    ""
)</f>
        <v/>
      </c>
    </row>
    <row r="76" spans="1:24" x14ac:dyDescent="0.35">
      <c r="A76" s="138" t="str">
        <f>LAHIKONTAKTSED!A76</f>
        <v/>
      </c>
      <c r="B76" s="154" t="str">
        <f ca="1">IF(LAHIKONTAKTSED!$AJ76,
    IF(AND(
        ISNUMBER(LAHIKONTAKTSED!B76),
        NOT(
            ISERROR(
                DATE(
                    YEAR(LAHIKONTAKTSED!B76),
                    MONTH(LAHIKONTAKTSED!B76),
                    DAY(LAHIKONTAKTSED!B76)
                )
            )
        ),
        IFERROR(LAHIKONTAKTSED!B76 &gt;= TODAY()-13, FALSE),
        IFERROR(LAHIKONTAKTSED!B76 &lt;= TODAY(), FALSE)
    ), 1, -2),
    ""
)</f>
        <v/>
      </c>
      <c r="C76" s="155" t="str">
        <f>IF(LAHIKONTAKTSED!$AJ76,
    IF(AND(
        LAHIKONTAKTSED!C76 &lt;&gt; ""
    ), 1, -2),
    ""
)</f>
        <v/>
      </c>
      <c r="D76" s="155" t="str">
        <f>IF(LAHIKONTAKTSED!$AJ76,
    IF(AND(
        LAHIKONTAKTSED!D76 &lt;&gt; ""
    ), 1, -2),
    ""
)</f>
        <v/>
      </c>
      <c r="E76" s="156" t="str">
        <f ca="1">IF(LAHIKONTAKTSED!$AJ76,
    IF(
        LAHIKONTAKTSED!E76 &lt;&gt; "",
        IF(
            OR(
            AND(
                ISNUMBER(LAHIKONTAKTSED!E76),
                LAHIKONTAKTSED!E76 &gt; 30000000000,
                LAHIKONTAKTSED!E76 &lt; 63000000000,
                IFERROR(IF(
                    ISERROR(TEXT((CODE(MID("FEDCA@",LEFT(LAHIKONTAKTSED!E76,1),1))-50)*1000000+LEFT(LAHIKONTAKTSED!E76,7),"0000\.00\.00")+0),
                    FALSE,
                    IF(
                        IF(
                            MOD(SUMPRODUCT((MID(LAHIKONTAKTSED!E76,COLUMN($A$1:$J$1),1)+0),(MID("1234567891",COLUMN($A$1:$J$1),1)+0)),11)=10,
                            MOD(MOD(SUMPRODUCT((MID(LAHIKONTAKTSED!E76,COLUMN($A$1:$J$1),1)+0),(MID("3456789123",COLUMN($A$1:$J$1),1)+0)),11),10),
                            MOD(SUMPRODUCT((MID(LAHIKONTAKTSED!E76,COLUMN($A$1:$J$1),1)+0),(MID("1234567891",COLUMN($A$1:$J$1),1)+0)),11)
                        ) = MID(LAHIKONTAKTSED!E76,11,1)+0,
                        TRUE,
                        FALSE
                    )
                ), FALSE)
            ),
            AND(
                ISNUMBER(LAHIKONTAKTSED!E76),
                NOT(
                    ISERROR(
                        DATE(
                            YEAR(LAHIKONTAKTSED!E76),
                            MONTH(LAHIKONTAKTSED!E76),
                            DAY(LAHIKONTAKTSED!E76)
                        )
                    )
                ),
                IFERROR(LAHIKONTAKTSED!E76 &gt;= DATE(1910, 1, 1), FALSE),
                IFERROR(LAHIKONTAKTSED!E76 &lt;= TODAY(), FALSE)
            )
        ), 1, -2),
    -1),
    ""
)</f>
        <v/>
      </c>
      <c r="F76" s="137" t="str">
        <f>IF(LAHIKONTAKTSED!$AJ76,
    IF(
        OR(
            LAHIKONTAKTSED!$I76 = "Lapsevanem",
            LAHIKONTAKTSED!$I76 = "Eestkostja"
        ),
        0,
        IF(
            OR(
                AND(_xlfn.NUMBERVALUE(LAHIKONTAKTSED!F76) &gt;  5000000, _xlfn.NUMBERVALUE(LAHIKONTAKTSED!F76) &lt;  5999999),
                AND(_xlfn.NUMBERVALUE(LAHIKONTAKTSED!F76) &gt; 50000000, _xlfn.NUMBERVALUE(LAHIKONTAKTSED!F76) &lt; 59999999)
            ),
            1,
            -2
        )
    ),
    ""
)</f>
        <v/>
      </c>
      <c r="G76" s="137" t="str">
        <f>IF(LAHIKONTAKTSED!$AJ76,
    IF(
        OR(
            LAHIKONTAKTSED!$I76 = "Lapsevanem",
            LAHIKONTAKTSED!$I76 = "Eestkostja"
        ),
        0,
        IF(
            LAHIKONTAKTSED!G76 &lt;&gt; "",
            1,
            2
        )
    ),
    ""
)</f>
        <v/>
      </c>
      <c r="H76" s="137" t="str">
        <f>IF(LAHIKONTAKTSED!$AJ76, IF(LAHIKONTAKTSED!H76 &lt;&gt; "", 1, 2), "")</f>
        <v/>
      </c>
      <c r="I76" s="157" t="str">
        <f>IF(LAHIKONTAKTSED!$AJ76,
    IF(OR(
        EXACT(LAHIKONTAKTSED!I76, "Lähikontaktne"),
        EXACT(LAHIKONTAKTSED!I76, "Lapsevanem"),
        EXACT(LAHIKONTAKTSED!I76, "Eestkostja")
    ), 1, -2),
    ""
)</f>
        <v/>
      </c>
      <c r="J76" s="137" t="str">
        <f>IF(
    AND(LAHIKONTAKTSED!$AJ76,  LAHIKONTAKTSED!$I76 &lt;&gt; ""),
    IF(
        OR(
            EXACT(LAHIKONTAKTSED!$I76, "Lapsevanem"),
            EXACT(LAHIKONTAKTSED!$I76, "Eestkostja")
        ),
        IF(
            LAHIKONTAKTSED!J76 &lt;&gt; "",
            1,
            -2
        ),
        0
    ),
    ""
)</f>
        <v/>
      </c>
      <c r="K76" s="137" t="str">
        <f>IF(
    AND(LAHIKONTAKTSED!$AJ76,  LAHIKONTAKTSED!$I76 &lt;&gt; ""),
    IF(
        OR(
            EXACT(LAHIKONTAKTSED!$I76, "Lapsevanem"),
            EXACT(LAHIKONTAKTSED!$I76, "Eestkostja")
        ),
        IF(
            LAHIKONTAKTSED!K76 &lt;&gt; "",
            1,
            -2
        ),
        0
    ),
    ""
)</f>
        <v/>
      </c>
      <c r="L76" s="137" t="str">
        <f ca="1">IF(
    AND(LAHIKONTAKTSED!$AJ76,  LAHIKONTAKTSED!$I76 &lt;&gt; ""),
    IF(
        OR(
            EXACT(LAHIKONTAKTSED!$I76, "Lapsevanem"),
            EXACT(LAHIKONTAKTSED!$I76, "Eestkostja")
        ),
        IF(
            LAHIKONTAKTSED!L76 &lt;&gt; "",
            IF(
                OR(
                    AND(
                        ISNUMBER(LAHIKONTAKTSED!L76),
                        LAHIKONTAKTSED!L76 &gt; 30000000000,
                        LAHIKONTAKTSED!L76 &lt; 63000000000,
                        IF(
                            ISERROR(TEXT((CODE(MID("FEDCA@",LEFT(LAHIKONTAKTSED!L76,1),1))-50)*1000000+LEFT(LAHIKONTAKTSED!L76,7),"0000\.00\.00")+0),
                            FALSE,
                            IF(
                                IF(
                                    MOD(SUMPRODUCT((MID(LAHIKONTAKTSED!L76,COLUMN($A$1:$J$1),1)+0),(MID("1234567891",COLUMN($A$1:$J$1),1)+0)),11)=10,
                                    MOD(MOD(SUMPRODUCT((MID(LAHIKONTAKTSED!L76,COLUMN($A$1:$J$1),1)+0),(MID("3456789123",COLUMN($A$1:$J$1),1)+0)),11),10),
                                    MOD(SUMPRODUCT((MID(LAHIKONTAKTSED!L76,COLUMN($A$1:$J$1),1)+0),(MID("1234567891",COLUMN($A$1:$J$1),1)+0)),11)
                                ) = MID(LAHIKONTAKTSED!L76,11,1)+0,
                                TRUE,
                                FALSE
                            )
                        )
                    ),
                    AND(
                        ISNUMBER(LAHIKONTAKTSED!L76),
                        NOT(
                            ISERROR(
                                DATE(
                                    YEAR(LAHIKONTAKTSED!L76),
                                    MONTH(LAHIKONTAKTSED!L76),
                                    DAY(LAHIKONTAKTSED!L76)
                                )
                            )
                        ),
                        IFERROR(LAHIKONTAKTSED!L76 &gt;= DATE(1910, 1, 1), FALSE),
                        IFERROR(LAHIKONTAKTSED!L76 &lt;= TODAY(), FALSE)
                    )
                ),
                1,
                -2),
            -1
        ),
        0
    ),
    ""
)</f>
        <v/>
      </c>
      <c r="M76" s="137" t="str">
        <f>IF(
    AND(LAHIKONTAKTSED!$AJ76,  LAHIKONTAKTSED!$I76 &lt;&gt; ""),
    IF(
        OR(
            EXACT(LAHIKONTAKTSED!$I76, "Lapsevanem"),
            EXACT(LAHIKONTAKTSED!$I76, "Eestkostja")
        ),
        IF(
            OR(
                AND(_xlfn.NUMBERVALUE(LAHIKONTAKTSED!M76) &gt;  5000000, _xlfn.NUMBERVALUE(LAHIKONTAKTSED!M76) &lt;  5999999),
                AND(_xlfn.NUMBERVALUE(LAHIKONTAKTSED!M76) &gt; 50000000, _xlfn.NUMBERVALUE(LAHIKONTAKTSED!M76) &lt; 59999999)
            ),
            1,
            -2
        ),
        0
    ),
    ""
)</f>
        <v/>
      </c>
      <c r="N76" s="137" t="str">
        <f>IF(
    AND(LAHIKONTAKTSED!$AJ76,  LAHIKONTAKTSED!$I76 &lt;&gt; ""),
    IF(
        OR(
            EXACT(LAHIKONTAKTSED!$I76, "Lapsevanem"),
            EXACT(LAHIKONTAKTSED!$I76, "Eestkostja")
        ),
        IF(
            LAHIKONTAKTSED!N76 &lt;&gt; "",
            1,
            2
        ),
        0
    ),
    ""
)</f>
        <v/>
      </c>
      <c r="O76" s="136" t="str">
        <f>IF(
    LAHIKONTAKTSED!$AJ76,
    IF(LAHIKONTAKTSED!O76 &lt;&gt; "", 1, -1),
    ""
)</f>
        <v/>
      </c>
      <c r="P76" s="136" t="str">
        <f>IF(
    LAHIKONTAKTSED!$AJ76,
    IF(LAHIKONTAKTSED!P76 &lt;&gt; "", 1, -1),
    ""
)</f>
        <v/>
      </c>
      <c r="Q76" s="136" t="str">
        <f>IF(
    LAHIKONTAKTSED!$AJ76,
    IF(LAHIKONTAKTSED!Q76 &lt;&gt; "", 1, -1),
    ""
)</f>
        <v/>
      </c>
      <c r="R76" s="136" t="str">
        <f>IF(
    LAHIKONTAKTSED!$AJ76,
    IF(LAHIKONTAKTSED!R76 &lt;&gt; "", 1, 2),
    ""
)</f>
        <v/>
      </c>
      <c r="S76" s="158" t="str">
        <f ca="1">IF(LAHIKONTAKTSED!$AJ76,
    IF(AND(
        ISNUMBER(LAHIKONTAKTSED!S76),
        NOT(
            ISERROR(
                DATE(
                    YEAR(LAHIKONTAKTSED!S76),
                    MONTH(LAHIKONTAKTSED!S76),
                    DAY(LAHIKONTAKTSED!S76)
                )
            )
        ),
        IFERROR(LAHIKONTAKTSED!S76 &gt;= TODAY()-13, FALSE),
        IFERROR(LAHIKONTAKTSED!S76 &lt;= TODAY(), FALSE)
    ), 1, -2),
    ""
)</f>
        <v/>
      </c>
      <c r="T76" s="158" t="str">
        <f ca="1">IF(LAHIKONTAKTSED!$AJ76,
    IF(AND(
        ISNUMBER(LAHIKONTAKTSED!T76),
        NOT(
            ISERROR(
                DATE(
                    YEAR(LAHIKONTAKTSED!T76),
                    MONTH(LAHIKONTAKTSED!T76),
                    DAY(LAHIKONTAKTSED!T76)
                )
            )
        ),
        IFERROR(LAHIKONTAKTSED!T76 &gt;= TODAY()-13, FALSE),
        IFERROR(LAHIKONTAKTSED!T76 &lt;= TODAY()+1, FALSE)
    ), 1, -2),
    ""
)</f>
        <v/>
      </c>
      <c r="U76" s="159" t="str">
        <f ca="1">IF(LAHIKONTAKTSED!$AJ76,
    IF(AND(
        ISNUMBER(LAHIKONTAKTSED!U76),
        NOT(
            ISERROR(
                DATE(
                    YEAR(LAHIKONTAKTSED!U76),
                    MONTH(LAHIKONTAKTSED!U76),
                    DAY(LAHIKONTAKTSED!U76)
                )
            )
        ),
        IFERROR(LAHIKONTAKTSED!U76 &gt;= TODAY(), FALSE),
        IFERROR(LAHIKONTAKTSED!U76 &lt;= TODAY() + 11, FALSE)
    ), 1, -2),
    ""
)</f>
        <v/>
      </c>
      <c r="V76" s="136" t="str">
        <f>IF(
    LAHIKONTAKTSED!$AJ76,
    IF(LAHIKONTAKTSED!V76 &lt;&gt; "", 1, -1),
    ""
)</f>
        <v/>
      </c>
      <c r="W76" s="136" t="str">
        <f>IF(
    LAHIKONTAKTSED!$AJ76,
    IF(LAHIKONTAKTSED!W76 &lt;&gt; "", 1, -1),
    ""
)</f>
        <v/>
      </c>
      <c r="X76" s="159" t="str">
        <f ca="1">IF(
    AND(
        LAHIKONTAKTSED!$AJ76
    ),
    IF(
        LAHIKONTAKTSED!X76 &lt;&gt; "",
        IF(
            OR(
            AND(
                ISNUMBER(LAHIKONTAKTSED!X76),
                LAHIKONTAKTSED!X76 &gt; 30000000000,
                LAHIKONTAKTSED!X76 &lt; 63000000000,
                IFERROR(IF(
                    ISERROR(TEXT((CODE(MID("FEDCA@",LEFT(LAHIKONTAKTSED!X76,1),1))-50)*1000000+LEFT(LAHIKONTAKTSED!X76,7),"0000\.00\.00")+0),
                    FALSE,
                    IF(
                        IF(
                            MOD(SUMPRODUCT((MID(LAHIKONTAKTSED!X76,COLUMN($A$1:$J$1),1)+0),(MID("1234567891",COLUMN($A$1:$J$1),1)+0)),11)=10,
                            MOD(MOD(SUMPRODUCT((MID(LAHIKONTAKTSED!X76,COLUMN($A$1:$J$1),1)+0),(MID("3456789123",COLUMN($A$1:$J$1),1)+0)),11),10),
                            MOD(SUMPRODUCT((MID(LAHIKONTAKTSED!X76,COLUMN($A$1:$J$1),1)+0),(MID("1234567891",COLUMN($A$1:$J$1),1)+0)),11)
                        ) = MID(LAHIKONTAKTSED!X76,11,1)+0,
                        TRUE,
                        FALSE
                    )
                ), FALSE)
            ),
            AND(
                ISNUMBER(LAHIKONTAKTSED!X76),
                NOT(
                    ISERROR(
                        DATE(
                            YEAR(LAHIKONTAKTSED!X76),
                            MONTH(LAHIKONTAKTSED!X76),
                            DAY(LAHIKONTAKTSED!X76)
                        )
                    )
                ),
                IFERROR(LAHIKONTAKTSED!X76 &gt;= DATE(1910, 1, 1), FALSE),
                IFERROR(LAHIKONTAKTSED!X76 &lt;= TODAY(), FALSE)
            )
        ), 1, -2),
    -1),
    ""
)</f>
        <v/>
      </c>
    </row>
    <row r="77" spans="1:24" x14ac:dyDescent="0.35">
      <c r="A77" s="138" t="str">
        <f>LAHIKONTAKTSED!A77</f>
        <v/>
      </c>
      <c r="B77" s="154" t="str">
        <f ca="1">IF(LAHIKONTAKTSED!$AJ77,
    IF(AND(
        ISNUMBER(LAHIKONTAKTSED!B77),
        NOT(
            ISERROR(
                DATE(
                    YEAR(LAHIKONTAKTSED!B77),
                    MONTH(LAHIKONTAKTSED!B77),
                    DAY(LAHIKONTAKTSED!B77)
                )
            )
        ),
        IFERROR(LAHIKONTAKTSED!B77 &gt;= TODAY()-13, FALSE),
        IFERROR(LAHIKONTAKTSED!B77 &lt;= TODAY(), FALSE)
    ), 1, -2),
    ""
)</f>
        <v/>
      </c>
      <c r="C77" s="155" t="str">
        <f>IF(LAHIKONTAKTSED!$AJ77,
    IF(AND(
        LAHIKONTAKTSED!C77 &lt;&gt; ""
    ), 1, -2),
    ""
)</f>
        <v/>
      </c>
      <c r="D77" s="155" t="str">
        <f>IF(LAHIKONTAKTSED!$AJ77,
    IF(AND(
        LAHIKONTAKTSED!D77 &lt;&gt; ""
    ), 1, -2),
    ""
)</f>
        <v/>
      </c>
      <c r="E77" s="156" t="str">
        <f ca="1">IF(LAHIKONTAKTSED!$AJ77,
    IF(
        LAHIKONTAKTSED!E77 &lt;&gt; "",
        IF(
            OR(
            AND(
                ISNUMBER(LAHIKONTAKTSED!E77),
                LAHIKONTAKTSED!E77 &gt; 30000000000,
                LAHIKONTAKTSED!E77 &lt; 63000000000,
                IFERROR(IF(
                    ISERROR(TEXT((CODE(MID("FEDCA@",LEFT(LAHIKONTAKTSED!E77,1),1))-50)*1000000+LEFT(LAHIKONTAKTSED!E77,7),"0000\.00\.00")+0),
                    FALSE,
                    IF(
                        IF(
                            MOD(SUMPRODUCT((MID(LAHIKONTAKTSED!E77,COLUMN($A$1:$J$1),1)+0),(MID("1234567891",COLUMN($A$1:$J$1),1)+0)),11)=10,
                            MOD(MOD(SUMPRODUCT((MID(LAHIKONTAKTSED!E77,COLUMN($A$1:$J$1),1)+0),(MID("3456789123",COLUMN($A$1:$J$1),1)+0)),11),10),
                            MOD(SUMPRODUCT((MID(LAHIKONTAKTSED!E77,COLUMN($A$1:$J$1),1)+0),(MID("1234567891",COLUMN($A$1:$J$1),1)+0)),11)
                        ) = MID(LAHIKONTAKTSED!E77,11,1)+0,
                        TRUE,
                        FALSE
                    )
                ), FALSE)
            ),
            AND(
                ISNUMBER(LAHIKONTAKTSED!E77),
                NOT(
                    ISERROR(
                        DATE(
                            YEAR(LAHIKONTAKTSED!E77),
                            MONTH(LAHIKONTAKTSED!E77),
                            DAY(LAHIKONTAKTSED!E77)
                        )
                    )
                ),
                IFERROR(LAHIKONTAKTSED!E77 &gt;= DATE(1910, 1, 1), FALSE),
                IFERROR(LAHIKONTAKTSED!E77 &lt;= TODAY(), FALSE)
            )
        ), 1, -2),
    -1),
    ""
)</f>
        <v/>
      </c>
      <c r="F77" s="137" t="str">
        <f>IF(LAHIKONTAKTSED!$AJ77,
    IF(
        OR(
            LAHIKONTAKTSED!$I77 = "Lapsevanem",
            LAHIKONTAKTSED!$I77 = "Eestkostja"
        ),
        0,
        IF(
            OR(
                AND(_xlfn.NUMBERVALUE(LAHIKONTAKTSED!F77) &gt;  5000000, _xlfn.NUMBERVALUE(LAHIKONTAKTSED!F77) &lt;  5999999),
                AND(_xlfn.NUMBERVALUE(LAHIKONTAKTSED!F77) &gt; 50000000, _xlfn.NUMBERVALUE(LAHIKONTAKTSED!F77) &lt; 59999999)
            ),
            1,
            -2
        )
    ),
    ""
)</f>
        <v/>
      </c>
      <c r="G77" s="137" t="str">
        <f>IF(LAHIKONTAKTSED!$AJ77,
    IF(
        OR(
            LAHIKONTAKTSED!$I77 = "Lapsevanem",
            LAHIKONTAKTSED!$I77 = "Eestkostja"
        ),
        0,
        IF(
            LAHIKONTAKTSED!G77 &lt;&gt; "",
            1,
            2
        )
    ),
    ""
)</f>
        <v/>
      </c>
      <c r="H77" s="137" t="str">
        <f>IF(LAHIKONTAKTSED!$AJ77, IF(LAHIKONTAKTSED!H77 &lt;&gt; "", 1, 2), "")</f>
        <v/>
      </c>
      <c r="I77" s="157" t="str">
        <f>IF(LAHIKONTAKTSED!$AJ77,
    IF(OR(
        EXACT(LAHIKONTAKTSED!I77, "Lähikontaktne"),
        EXACT(LAHIKONTAKTSED!I77, "Lapsevanem"),
        EXACT(LAHIKONTAKTSED!I77, "Eestkostja")
    ), 1, -2),
    ""
)</f>
        <v/>
      </c>
      <c r="J77" s="137" t="str">
        <f>IF(
    AND(LAHIKONTAKTSED!$AJ77,  LAHIKONTAKTSED!$I77 &lt;&gt; ""),
    IF(
        OR(
            EXACT(LAHIKONTAKTSED!$I77, "Lapsevanem"),
            EXACT(LAHIKONTAKTSED!$I77, "Eestkostja")
        ),
        IF(
            LAHIKONTAKTSED!J77 &lt;&gt; "",
            1,
            -2
        ),
        0
    ),
    ""
)</f>
        <v/>
      </c>
      <c r="K77" s="137" t="str">
        <f>IF(
    AND(LAHIKONTAKTSED!$AJ77,  LAHIKONTAKTSED!$I77 &lt;&gt; ""),
    IF(
        OR(
            EXACT(LAHIKONTAKTSED!$I77, "Lapsevanem"),
            EXACT(LAHIKONTAKTSED!$I77, "Eestkostja")
        ),
        IF(
            LAHIKONTAKTSED!K77 &lt;&gt; "",
            1,
            -2
        ),
        0
    ),
    ""
)</f>
        <v/>
      </c>
      <c r="L77" s="137" t="str">
        <f ca="1">IF(
    AND(LAHIKONTAKTSED!$AJ77,  LAHIKONTAKTSED!$I77 &lt;&gt; ""),
    IF(
        OR(
            EXACT(LAHIKONTAKTSED!$I77, "Lapsevanem"),
            EXACT(LAHIKONTAKTSED!$I77, "Eestkostja")
        ),
        IF(
            LAHIKONTAKTSED!L77 &lt;&gt; "",
            IF(
                OR(
                    AND(
                        ISNUMBER(LAHIKONTAKTSED!L77),
                        LAHIKONTAKTSED!L77 &gt; 30000000000,
                        LAHIKONTAKTSED!L77 &lt; 63000000000,
                        IF(
                            ISERROR(TEXT((CODE(MID("FEDCA@",LEFT(LAHIKONTAKTSED!L77,1),1))-50)*1000000+LEFT(LAHIKONTAKTSED!L77,7),"0000\.00\.00")+0),
                            FALSE,
                            IF(
                                IF(
                                    MOD(SUMPRODUCT((MID(LAHIKONTAKTSED!L77,COLUMN($A$1:$J$1),1)+0),(MID("1234567891",COLUMN($A$1:$J$1),1)+0)),11)=10,
                                    MOD(MOD(SUMPRODUCT((MID(LAHIKONTAKTSED!L77,COLUMN($A$1:$J$1),1)+0),(MID("3456789123",COLUMN($A$1:$J$1),1)+0)),11),10),
                                    MOD(SUMPRODUCT((MID(LAHIKONTAKTSED!L77,COLUMN($A$1:$J$1),1)+0),(MID("1234567891",COLUMN($A$1:$J$1),1)+0)),11)
                                ) = MID(LAHIKONTAKTSED!L77,11,1)+0,
                                TRUE,
                                FALSE
                            )
                        )
                    ),
                    AND(
                        ISNUMBER(LAHIKONTAKTSED!L77),
                        NOT(
                            ISERROR(
                                DATE(
                                    YEAR(LAHIKONTAKTSED!L77),
                                    MONTH(LAHIKONTAKTSED!L77),
                                    DAY(LAHIKONTAKTSED!L77)
                                )
                            )
                        ),
                        IFERROR(LAHIKONTAKTSED!L77 &gt;= DATE(1910, 1, 1), FALSE),
                        IFERROR(LAHIKONTAKTSED!L77 &lt;= TODAY(), FALSE)
                    )
                ),
                1,
                -2),
            -1
        ),
        0
    ),
    ""
)</f>
        <v/>
      </c>
      <c r="M77" s="137" t="str">
        <f>IF(
    AND(LAHIKONTAKTSED!$AJ77,  LAHIKONTAKTSED!$I77 &lt;&gt; ""),
    IF(
        OR(
            EXACT(LAHIKONTAKTSED!$I77, "Lapsevanem"),
            EXACT(LAHIKONTAKTSED!$I77, "Eestkostja")
        ),
        IF(
            OR(
                AND(_xlfn.NUMBERVALUE(LAHIKONTAKTSED!M77) &gt;  5000000, _xlfn.NUMBERVALUE(LAHIKONTAKTSED!M77) &lt;  5999999),
                AND(_xlfn.NUMBERVALUE(LAHIKONTAKTSED!M77) &gt; 50000000, _xlfn.NUMBERVALUE(LAHIKONTAKTSED!M77) &lt; 59999999)
            ),
            1,
            -2
        ),
        0
    ),
    ""
)</f>
        <v/>
      </c>
      <c r="N77" s="137" t="str">
        <f>IF(
    AND(LAHIKONTAKTSED!$AJ77,  LAHIKONTAKTSED!$I77 &lt;&gt; ""),
    IF(
        OR(
            EXACT(LAHIKONTAKTSED!$I77, "Lapsevanem"),
            EXACT(LAHIKONTAKTSED!$I77, "Eestkostja")
        ),
        IF(
            LAHIKONTAKTSED!N77 &lt;&gt; "",
            1,
            2
        ),
        0
    ),
    ""
)</f>
        <v/>
      </c>
      <c r="O77" s="136" t="str">
        <f>IF(
    LAHIKONTAKTSED!$AJ77,
    IF(LAHIKONTAKTSED!O77 &lt;&gt; "", 1, -1),
    ""
)</f>
        <v/>
      </c>
      <c r="P77" s="136" t="str">
        <f>IF(
    LAHIKONTAKTSED!$AJ77,
    IF(LAHIKONTAKTSED!P77 &lt;&gt; "", 1, -1),
    ""
)</f>
        <v/>
      </c>
      <c r="Q77" s="136" t="str">
        <f>IF(
    LAHIKONTAKTSED!$AJ77,
    IF(LAHIKONTAKTSED!Q77 &lt;&gt; "", 1, -1),
    ""
)</f>
        <v/>
      </c>
      <c r="R77" s="136" t="str">
        <f>IF(
    LAHIKONTAKTSED!$AJ77,
    IF(LAHIKONTAKTSED!R77 &lt;&gt; "", 1, 2),
    ""
)</f>
        <v/>
      </c>
      <c r="S77" s="158" t="str">
        <f ca="1">IF(LAHIKONTAKTSED!$AJ77,
    IF(AND(
        ISNUMBER(LAHIKONTAKTSED!S77),
        NOT(
            ISERROR(
                DATE(
                    YEAR(LAHIKONTAKTSED!S77),
                    MONTH(LAHIKONTAKTSED!S77),
                    DAY(LAHIKONTAKTSED!S77)
                )
            )
        ),
        IFERROR(LAHIKONTAKTSED!S77 &gt;= TODAY()-13, FALSE),
        IFERROR(LAHIKONTAKTSED!S77 &lt;= TODAY(), FALSE)
    ), 1, -2),
    ""
)</f>
        <v/>
      </c>
      <c r="T77" s="158" t="str">
        <f ca="1">IF(LAHIKONTAKTSED!$AJ77,
    IF(AND(
        ISNUMBER(LAHIKONTAKTSED!T77),
        NOT(
            ISERROR(
                DATE(
                    YEAR(LAHIKONTAKTSED!T77),
                    MONTH(LAHIKONTAKTSED!T77),
                    DAY(LAHIKONTAKTSED!T77)
                )
            )
        ),
        IFERROR(LAHIKONTAKTSED!T77 &gt;= TODAY()-13, FALSE),
        IFERROR(LAHIKONTAKTSED!T77 &lt;= TODAY()+1, FALSE)
    ), 1, -2),
    ""
)</f>
        <v/>
      </c>
      <c r="U77" s="159" t="str">
        <f ca="1">IF(LAHIKONTAKTSED!$AJ77,
    IF(AND(
        ISNUMBER(LAHIKONTAKTSED!U77),
        NOT(
            ISERROR(
                DATE(
                    YEAR(LAHIKONTAKTSED!U77),
                    MONTH(LAHIKONTAKTSED!U77),
                    DAY(LAHIKONTAKTSED!U77)
                )
            )
        ),
        IFERROR(LAHIKONTAKTSED!U77 &gt;= TODAY(), FALSE),
        IFERROR(LAHIKONTAKTSED!U77 &lt;= TODAY() + 11, FALSE)
    ), 1, -2),
    ""
)</f>
        <v/>
      </c>
      <c r="V77" s="136" t="str">
        <f>IF(
    LAHIKONTAKTSED!$AJ77,
    IF(LAHIKONTAKTSED!V77 &lt;&gt; "", 1, -1),
    ""
)</f>
        <v/>
      </c>
      <c r="W77" s="136" t="str">
        <f>IF(
    LAHIKONTAKTSED!$AJ77,
    IF(LAHIKONTAKTSED!W77 &lt;&gt; "", 1, -1),
    ""
)</f>
        <v/>
      </c>
      <c r="X77" s="159" t="str">
        <f ca="1">IF(
    AND(
        LAHIKONTAKTSED!$AJ77
    ),
    IF(
        LAHIKONTAKTSED!X77 &lt;&gt; "",
        IF(
            OR(
            AND(
                ISNUMBER(LAHIKONTAKTSED!X77),
                LAHIKONTAKTSED!X77 &gt; 30000000000,
                LAHIKONTAKTSED!X77 &lt; 63000000000,
                IFERROR(IF(
                    ISERROR(TEXT((CODE(MID("FEDCA@",LEFT(LAHIKONTAKTSED!X77,1),1))-50)*1000000+LEFT(LAHIKONTAKTSED!X77,7),"0000\.00\.00")+0),
                    FALSE,
                    IF(
                        IF(
                            MOD(SUMPRODUCT((MID(LAHIKONTAKTSED!X77,COLUMN($A$1:$J$1),1)+0),(MID("1234567891",COLUMN($A$1:$J$1),1)+0)),11)=10,
                            MOD(MOD(SUMPRODUCT((MID(LAHIKONTAKTSED!X77,COLUMN($A$1:$J$1),1)+0),(MID("3456789123",COLUMN($A$1:$J$1),1)+0)),11),10),
                            MOD(SUMPRODUCT((MID(LAHIKONTAKTSED!X77,COLUMN($A$1:$J$1),1)+0),(MID("1234567891",COLUMN($A$1:$J$1),1)+0)),11)
                        ) = MID(LAHIKONTAKTSED!X77,11,1)+0,
                        TRUE,
                        FALSE
                    )
                ), FALSE)
            ),
            AND(
                ISNUMBER(LAHIKONTAKTSED!X77),
                NOT(
                    ISERROR(
                        DATE(
                            YEAR(LAHIKONTAKTSED!X77),
                            MONTH(LAHIKONTAKTSED!X77),
                            DAY(LAHIKONTAKTSED!X77)
                        )
                    )
                ),
                IFERROR(LAHIKONTAKTSED!X77 &gt;= DATE(1910, 1, 1), FALSE),
                IFERROR(LAHIKONTAKTSED!X77 &lt;= TODAY(), FALSE)
            )
        ), 1, -2),
    -1),
    ""
)</f>
        <v/>
      </c>
    </row>
    <row r="78" spans="1:24" x14ac:dyDescent="0.35">
      <c r="A78" s="138" t="str">
        <f>LAHIKONTAKTSED!A78</f>
        <v/>
      </c>
      <c r="B78" s="154" t="str">
        <f ca="1">IF(LAHIKONTAKTSED!$AJ78,
    IF(AND(
        ISNUMBER(LAHIKONTAKTSED!B78),
        NOT(
            ISERROR(
                DATE(
                    YEAR(LAHIKONTAKTSED!B78),
                    MONTH(LAHIKONTAKTSED!B78),
                    DAY(LAHIKONTAKTSED!B78)
                )
            )
        ),
        IFERROR(LAHIKONTAKTSED!B78 &gt;= TODAY()-13, FALSE),
        IFERROR(LAHIKONTAKTSED!B78 &lt;= TODAY(), FALSE)
    ), 1, -2),
    ""
)</f>
        <v/>
      </c>
      <c r="C78" s="155" t="str">
        <f>IF(LAHIKONTAKTSED!$AJ78,
    IF(AND(
        LAHIKONTAKTSED!C78 &lt;&gt; ""
    ), 1, -2),
    ""
)</f>
        <v/>
      </c>
      <c r="D78" s="155" t="str">
        <f>IF(LAHIKONTAKTSED!$AJ78,
    IF(AND(
        LAHIKONTAKTSED!D78 &lt;&gt; ""
    ), 1, -2),
    ""
)</f>
        <v/>
      </c>
      <c r="E78" s="156" t="str">
        <f ca="1">IF(LAHIKONTAKTSED!$AJ78,
    IF(
        LAHIKONTAKTSED!E78 &lt;&gt; "",
        IF(
            OR(
            AND(
                ISNUMBER(LAHIKONTAKTSED!E78),
                LAHIKONTAKTSED!E78 &gt; 30000000000,
                LAHIKONTAKTSED!E78 &lt; 63000000000,
                IFERROR(IF(
                    ISERROR(TEXT((CODE(MID("FEDCA@",LEFT(LAHIKONTAKTSED!E78,1),1))-50)*1000000+LEFT(LAHIKONTAKTSED!E78,7),"0000\.00\.00")+0),
                    FALSE,
                    IF(
                        IF(
                            MOD(SUMPRODUCT((MID(LAHIKONTAKTSED!E78,COLUMN($A$1:$J$1),1)+0),(MID("1234567891",COLUMN($A$1:$J$1),1)+0)),11)=10,
                            MOD(MOD(SUMPRODUCT((MID(LAHIKONTAKTSED!E78,COLUMN($A$1:$J$1),1)+0),(MID("3456789123",COLUMN($A$1:$J$1),1)+0)),11),10),
                            MOD(SUMPRODUCT((MID(LAHIKONTAKTSED!E78,COLUMN($A$1:$J$1),1)+0),(MID("1234567891",COLUMN($A$1:$J$1),1)+0)),11)
                        ) = MID(LAHIKONTAKTSED!E78,11,1)+0,
                        TRUE,
                        FALSE
                    )
                ), FALSE)
            ),
            AND(
                ISNUMBER(LAHIKONTAKTSED!E78),
                NOT(
                    ISERROR(
                        DATE(
                            YEAR(LAHIKONTAKTSED!E78),
                            MONTH(LAHIKONTAKTSED!E78),
                            DAY(LAHIKONTAKTSED!E78)
                        )
                    )
                ),
                IFERROR(LAHIKONTAKTSED!E78 &gt;= DATE(1910, 1, 1), FALSE),
                IFERROR(LAHIKONTAKTSED!E78 &lt;= TODAY(), FALSE)
            )
        ), 1, -2),
    -1),
    ""
)</f>
        <v/>
      </c>
      <c r="F78" s="137" t="str">
        <f>IF(LAHIKONTAKTSED!$AJ78,
    IF(
        OR(
            LAHIKONTAKTSED!$I78 = "Lapsevanem",
            LAHIKONTAKTSED!$I78 = "Eestkostja"
        ),
        0,
        IF(
            OR(
                AND(_xlfn.NUMBERVALUE(LAHIKONTAKTSED!F78) &gt;  5000000, _xlfn.NUMBERVALUE(LAHIKONTAKTSED!F78) &lt;  5999999),
                AND(_xlfn.NUMBERVALUE(LAHIKONTAKTSED!F78) &gt; 50000000, _xlfn.NUMBERVALUE(LAHIKONTAKTSED!F78) &lt; 59999999)
            ),
            1,
            -2
        )
    ),
    ""
)</f>
        <v/>
      </c>
      <c r="G78" s="137" t="str">
        <f>IF(LAHIKONTAKTSED!$AJ78,
    IF(
        OR(
            LAHIKONTAKTSED!$I78 = "Lapsevanem",
            LAHIKONTAKTSED!$I78 = "Eestkostja"
        ),
        0,
        IF(
            LAHIKONTAKTSED!G78 &lt;&gt; "",
            1,
            2
        )
    ),
    ""
)</f>
        <v/>
      </c>
      <c r="H78" s="137" t="str">
        <f>IF(LAHIKONTAKTSED!$AJ78, IF(LAHIKONTAKTSED!H78 &lt;&gt; "", 1, 2), "")</f>
        <v/>
      </c>
      <c r="I78" s="157" t="str">
        <f>IF(LAHIKONTAKTSED!$AJ78,
    IF(OR(
        EXACT(LAHIKONTAKTSED!I78, "Lähikontaktne"),
        EXACT(LAHIKONTAKTSED!I78, "Lapsevanem"),
        EXACT(LAHIKONTAKTSED!I78, "Eestkostja")
    ), 1, -2),
    ""
)</f>
        <v/>
      </c>
      <c r="J78" s="137" t="str">
        <f>IF(
    AND(LAHIKONTAKTSED!$AJ78,  LAHIKONTAKTSED!$I78 &lt;&gt; ""),
    IF(
        OR(
            EXACT(LAHIKONTAKTSED!$I78, "Lapsevanem"),
            EXACT(LAHIKONTAKTSED!$I78, "Eestkostja")
        ),
        IF(
            LAHIKONTAKTSED!J78 &lt;&gt; "",
            1,
            -2
        ),
        0
    ),
    ""
)</f>
        <v/>
      </c>
      <c r="K78" s="137" t="str">
        <f>IF(
    AND(LAHIKONTAKTSED!$AJ78,  LAHIKONTAKTSED!$I78 &lt;&gt; ""),
    IF(
        OR(
            EXACT(LAHIKONTAKTSED!$I78, "Lapsevanem"),
            EXACT(LAHIKONTAKTSED!$I78, "Eestkostja")
        ),
        IF(
            LAHIKONTAKTSED!K78 &lt;&gt; "",
            1,
            -2
        ),
        0
    ),
    ""
)</f>
        <v/>
      </c>
      <c r="L78" s="137" t="str">
        <f ca="1">IF(
    AND(LAHIKONTAKTSED!$AJ78,  LAHIKONTAKTSED!$I78 &lt;&gt; ""),
    IF(
        OR(
            EXACT(LAHIKONTAKTSED!$I78, "Lapsevanem"),
            EXACT(LAHIKONTAKTSED!$I78, "Eestkostja")
        ),
        IF(
            LAHIKONTAKTSED!L78 &lt;&gt; "",
            IF(
                OR(
                    AND(
                        ISNUMBER(LAHIKONTAKTSED!L78),
                        LAHIKONTAKTSED!L78 &gt; 30000000000,
                        LAHIKONTAKTSED!L78 &lt; 63000000000,
                        IF(
                            ISERROR(TEXT((CODE(MID("FEDCA@",LEFT(LAHIKONTAKTSED!L78,1),1))-50)*1000000+LEFT(LAHIKONTAKTSED!L78,7),"0000\.00\.00")+0),
                            FALSE,
                            IF(
                                IF(
                                    MOD(SUMPRODUCT((MID(LAHIKONTAKTSED!L78,COLUMN($A$1:$J$1),1)+0),(MID("1234567891",COLUMN($A$1:$J$1),1)+0)),11)=10,
                                    MOD(MOD(SUMPRODUCT((MID(LAHIKONTAKTSED!L78,COLUMN($A$1:$J$1),1)+0),(MID("3456789123",COLUMN($A$1:$J$1),1)+0)),11),10),
                                    MOD(SUMPRODUCT((MID(LAHIKONTAKTSED!L78,COLUMN($A$1:$J$1),1)+0),(MID("1234567891",COLUMN($A$1:$J$1),1)+0)),11)
                                ) = MID(LAHIKONTAKTSED!L78,11,1)+0,
                                TRUE,
                                FALSE
                            )
                        )
                    ),
                    AND(
                        ISNUMBER(LAHIKONTAKTSED!L78),
                        NOT(
                            ISERROR(
                                DATE(
                                    YEAR(LAHIKONTAKTSED!L78),
                                    MONTH(LAHIKONTAKTSED!L78),
                                    DAY(LAHIKONTAKTSED!L78)
                                )
                            )
                        ),
                        IFERROR(LAHIKONTAKTSED!L78 &gt;= DATE(1910, 1, 1), FALSE),
                        IFERROR(LAHIKONTAKTSED!L78 &lt;= TODAY(), FALSE)
                    )
                ),
                1,
                -2),
            -1
        ),
        0
    ),
    ""
)</f>
        <v/>
      </c>
      <c r="M78" s="137" t="str">
        <f>IF(
    AND(LAHIKONTAKTSED!$AJ78,  LAHIKONTAKTSED!$I78 &lt;&gt; ""),
    IF(
        OR(
            EXACT(LAHIKONTAKTSED!$I78, "Lapsevanem"),
            EXACT(LAHIKONTAKTSED!$I78, "Eestkostja")
        ),
        IF(
            OR(
                AND(_xlfn.NUMBERVALUE(LAHIKONTAKTSED!M78) &gt;  5000000, _xlfn.NUMBERVALUE(LAHIKONTAKTSED!M78) &lt;  5999999),
                AND(_xlfn.NUMBERVALUE(LAHIKONTAKTSED!M78) &gt; 50000000, _xlfn.NUMBERVALUE(LAHIKONTAKTSED!M78) &lt; 59999999)
            ),
            1,
            -2
        ),
        0
    ),
    ""
)</f>
        <v/>
      </c>
      <c r="N78" s="137" t="str">
        <f>IF(
    AND(LAHIKONTAKTSED!$AJ78,  LAHIKONTAKTSED!$I78 &lt;&gt; ""),
    IF(
        OR(
            EXACT(LAHIKONTAKTSED!$I78, "Lapsevanem"),
            EXACT(LAHIKONTAKTSED!$I78, "Eestkostja")
        ),
        IF(
            LAHIKONTAKTSED!N78 &lt;&gt; "",
            1,
            2
        ),
        0
    ),
    ""
)</f>
        <v/>
      </c>
      <c r="O78" s="136" t="str">
        <f>IF(
    LAHIKONTAKTSED!$AJ78,
    IF(LAHIKONTAKTSED!O78 &lt;&gt; "", 1, -1),
    ""
)</f>
        <v/>
      </c>
      <c r="P78" s="136" t="str">
        <f>IF(
    LAHIKONTAKTSED!$AJ78,
    IF(LAHIKONTAKTSED!P78 &lt;&gt; "", 1, -1),
    ""
)</f>
        <v/>
      </c>
      <c r="Q78" s="136" t="str">
        <f>IF(
    LAHIKONTAKTSED!$AJ78,
    IF(LAHIKONTAKTSED!Q78 &lt;&gt; "", 1, -1),
    ""
)</f>
        <v/>
      </c>
      <c r="R78" s="136" t="str">
        <f>IF(
    LAHIKONTAKTSED!$AJ78,
    IF(LAHIKONTAKTSED!R78 &lt;&gt; "", 1, 2),
    ""
)</f>
        <v/>
      </c>
      <c r="S78" s="158" t="str">
        <f ca="1">IF(LAHIKONTAKTSED!$AJ78,
    IF(AND(
        ISNUMBER(LAHIKONTAKTSED!S78),
        NOT(
            ISERROR(
                DATE(
                    YEAR(LAHIKONTAKTSED!S78),
                    MONTH(LAHIKONTAKTSED!S78),
                    DAY(LAHIKONTAKTSED!S78)
                )
            )
        ),
        IFERROR(LAHIKONTAKTSED!S78 &gt;= TODAY()-13, FALSE),
        IFERROR(LAHIKONTAKTSED!S78 &lt;= TODAY(), FALSE)
    ), 1, -2),
    ""
)</f>
        <v/>
      </c>
      <c r="T78" s="158" t="str">
        <f ca="1">IF(LAHIKONTAKTSED!$AJ78,
    IF(AND(
        ISNUMBER(LAHIKONTAKTSED!T78),
        NOT(
            ISERROR(
                DATE(
                    YEAR(LAHIKONTAKTSED!T78),
                    MONTH(LAHIKONTAKTSED!T78),
                    DAY(LAHIKONTAKTSED!T78)
                )
            )
        ),
        IFERROR(LAHIKONTAKTSED!T78 &gt;= TODAY()-13, FALSE),
        IFERROR(LAHIKONTAKTSED!T78 &lt;= TODAY()+1, FALSE)
    ), 1, -2),
    ""
)</f>
        <v/>
      </c>
      <c r="U78" s="159" t="str">
        <f ca="1">IF(LAHIKONTAKTSED!$AJ78,
    IF(AND(
        ISNUMBER(LAHIKONTAKTSED!U78),
        NOT(
            ISERROR(
                DATE(
                    YEAR(LAHIKONTAKTSED!U78),
                    MONTH(LAHIKONTAKTSED!U78),
                    DAY(LAHIKONTAKTSED!U78)
                )
            )
        ),
        IFERROR(LAHIKONTAKTSED!U78 &gt;= TODAY(), FALSE),
        IFERROR(LAHIKONTAKTSED!U78 &lt;= TODAY() + 11, FALSE)
    ), 1, -2),
    ""
)</f>
        <v/>
      </c>
      <c r="V78" s="136" t="str">
        <f>IF(
    LAHIKONTAKTSED!$AJ78,
    IF(LAHIKONTAKTSED!V78 &lt;&gt; "", 1, -1),
    ""
)</f>
        <v/>
      </c>
      <c r="W78" s="136" t="str">
        <f>IF(
    LAHIKONTAKTSED!$AJ78,
    IF(LAHIKONTAKTSED!W78 &lt;&gt; "", 1, -1),
    ""
)</f>
        <v/>
      </c>
      <c r="X78" s="159" t="str">
        <f ca="1">IF(
    AND(
        LAHIKONTAKTSED!$AJ78
    ),
    IF(
        LAHIKONTAKTSED!X78 &lt;&gt; "",
        IF(
            OR(
            AND(
                ISNUMBER(LAHIKONTAKTSED!X78),
                LAHIKONTAKTSED!X78 &gt; 30000000000,
                LAHIKONTAKTSED!X78 &lt; 63000000000,
                IFERROR(IF(
                    ISERROR(TEXT((CODE(MID("FEDCA@",LEFT(LAHIKONTAKTSED!X78,1),1))-50)*1000000+LEFT(LAHIKONTAKTSED!X78,7),"0000\.00\.00")+0),
                    FALSE,
                    IF(
                        IF(
                            MOD(SUMPRODUCT((MID(LAHIKONTAKTSED!X78,COLUMN($A$1:$J$1),1)+0),(MID("1234567891",COLUMN($A$1:$J$1),1)+0)),11)=10,
                            MOD(MOD(SUMPRODUCT((MID(LAHIKONTAKTSED!X78,COLUMN($A$1:$J$1),1)+0),(MID("3456789123",COLUMN($A$1:$J$1),1)+0)),11),10),
                            MOD(SUMPRODUCT((MID(LAHIKONTAKTSED!X78,COLUMN($A$1:$J$1),1)+0),(MID("1234567891",COLUMN($A$1:$J$1),1)+0)),11)
                        ) = MID(LAHIKONTAKTSED!X78,11,1)+0,
                        TRUE,
                        FALSE
                    )
                ), FALSE)
            ),
            AND(
                ISNUMBER(LAHIKONTAKTSED!X78),
                NOT(
                    ISERROR(
                        DATE(
                            YEAR(LAHIKONTAKTSED!X78),
                            MONTH(LAHIKONTAKTSED!X78),
                            DAY(LAHIKONTAKTSED!X78)
                        )
                    )
                ),
                IFERROR(LAHIKONTAKTSED!X78 &gt;= DATE(1910, 1, 1), FALSE),
                IFERROR(LAHIKONTAKTSED!X78 &lt;= TODAY(), FALSE)
            )
        ), 1, -2),
    -1),
    ""
)</f>
        <v/>
      </c>
    </row>
    <row r="79" spans="1:24" x14ac:dyDescent="0.35">
      <c r="A79" s="138" t="str">
        <f>LAHIKONTAKTSED!A79</f>
        <v/>
      </c>
      <c r="B79" s="154" t="str">
        <f ca="1">IF(LAHIKONTAKTSED!$AJ79,
    IF(AND(
        ISNUMBER(LAHIKONTAKTSED!B79),
        NOT(
            ISERROR(
                DATE(
                    YEAR(LAHIKONTAKTSED!B79),
                    MONTH(LAHIKONTAKTSED!B79),
                    DAY(LAHIKONTAKTSED!B79)
                )
            )
        ),
        IFERROR(LAHIKONTAKTSED!B79 &gt;= TODAY()-13, FALSE),
        IFERROR(LAHIKONTAKTSED!B79 &lt;= TODAY(), FALSE)
    ), 1, -2),
    ""
)</f>
        <v/>
      </c>
      <c r="C79" s="155" t="str">
        <f>IF(LAHIKONTAKTSED!$AJ79,
    IF(AND(
        LAHIKONTAKTSED!C79 &lt;&gt; ""
    ), 1, -2),
    ""
)</f>
        <v/>
      </c>
      <c r="D79" s="155" t="str">
        <f>IF(LAHIKONTAKTSED!$AJ79,
    IF(AND(
        LAHIKONTAKTSED!D79 &lt;&gt; ""
    ), 1, -2),
    ""
)</f>
        <v/>
      </c>
      <c r="E79" s="156" t="str">
        <f ca="1">IF(LAHIKONTAKTSED!$AJ79,
    IF(
        LAHIKONTAKTSED!E79 &lt;&gt; "",
        IF(
            OR(
            AND(
                ISNUMBER(LAHIKONTAKTSED!E79),
                LAHIKONTAKTSED!E79 &gt; 30000000000,
                LAHIKONTAKTSED!E79 &lt; 63000000000,
                IFERROR(IF(
                    ISERROR(TEXT((CODE(MID("FEDCA@",LEFT(LAHIKONTAKTSED!E79,1),1))-50)*1000000+LEFT(LAHIKONTAKTSED!E79,7),"0000\.00\.00")+0),
                    FALSE,
                    IF(
                        IF(
                            MOD(SUMPRODUCT((MID(LAHIKONTAKTSED!E79,COLUMN($A$1:$J$1),1)+0),(MID("1234567891",COLUMN($A$1:$J$1),1)+0)),11)=10,
                            MOD(MOD(SUMPRODUCT((MID(LAHIKONTAKTSED!E79,COLUMN($A$1:$J$1),1)+0),(MID("3456789123",COLUMN($A$1:$J$1),1)+0)),11),10),
                            MOD(SUMPRODUCT((MID(LAHIKONTAKTSED!E79,COLUMN($A$1:$J$1),1)+0),(MID("1234567891",COLUMN($A$1:$J$1),1)+0)),11)
                        ) = MID(LAHIKONTAKTSED!E79,11,1)+0,
                        TRUE,
                        FALSE
                    )
                ), FALSE)
            ),
            AND(
                ISNUMBER(LAHIKONTAKTSED!E79),
                NOT(
                    ISERROR(
                        DATE(
                            YEAR(LAHIKONTAKTSED!E79),
                            MONTH(LAHIKONTAKTSED!E79),
                            DAY(LAHIKONTAKTSED!E79)
                        )
                    )
                ),
                IFERROR(LAHIKONTAKTSED!E79 &gt;= DATE(1910, 1, 1), FALSE),
                IFERROR(LAHIKONTAKTSED!E79 &lt;= TODAY(), FALSE)
            )
        ), 1, -2),
    -1),
    ""
)</f>
        <v/>
      </c>
      <c r="F79" s="137" t="str">
        <f>IF(LAHIKONTAKTSED!$AJ79,
    IF(
        OR(
            LAHIKONTAKTSED!$I79 = "Lapsevanem",
            LAHIKONTAKTSED!$I79 = "Eestkostja"
        ),
        0,
        IF(
            OR(
                AND(_xlfn.NUMBERVALUE(LAHIKONTAKTSED!F79) &gt;  5000000, _xlfn.NUMBERVALUE(LAHIKONTAKTSED!F79) &lt;  5999999),
                AND(_xlfn.NUMBERVALUE(LAHIKONTAKTSED!F79) &gt; 50000000, _xlfn.NUMBERVALUE(LAHIKONTAKTSED!F79) &lt; 59999999)
            ),
            1,
            -2
        )
    ),
    ""
)</f>
        <v/>
      </c>
      <c r="G79" s="137" t="str">
        <f>IF(LAHIKONTAKTSED!$AJ79,
    IF(
        OR(
            LAHIKONTAKTSED!$I79 = "Lapsevanem",
            LAHIKONTAKTSED!$I79 = "Eestkostja"
        ),
        0,
        IF(
            LAHIKONTAKTSED!G79 &lt;&gt; "",
            1,
            2
        )
    ),
    ""
)</f>
        <v/>
      </c>
      <c r="H79" s="137" t="str">
        <f>IF(LAHIKONTAKTSED!$AJ79, IF(LAHIKONTAKTSED!H79 &lt;&gt; "", 1, 2), "")</f>
        <v/>
      </c>
      <c r="I79" s="157" t="str">
        <f>IF(LAHIKONTAKTSED!$AJ79,
    IF(OR(
        EXACT(LAHIKONTAKTSED!I79, "Lähikontaktne"),
        EXACT(LAHIKONTAKTSED!I79, "Lapsevanem"),
        EXACT(LAHIKONTAKTSED!I79, "Eestkostja")
    ), 1, -2),
    ""
)</f>
        <v/>
      </c>
      <c r="J79" s="137" t="str">
        <f>IF(
    AND(LAHIKONTAKTSED!$AJ79,  LAHIKONTAKTSED!$I79 &lt;&gt; ""),
    IF(
        OR(
            EXACT(LAHIKONTAKTSED!$I79, "Lapsevanem"),
            EXACT(LAHIKONTAKTSED!$I79, "Eestkostja")
        ),
        IF(
            LAHIKONTAKTSED!J79 &lt;&gt; "",
            1,
            -2
        ),
        0
    ),
    ""
)</f>
        <v/>
      </c>
      <c r="K79" s="137" t="str">
        <f>IF(
    AND(LAHIKONTAKTSED!$AJ79,  LAHIKONTAKTSED!$I79 &lt;&gt; ""),
    IF(
        OR(
            EXACT(LAHIKONTAKTSED!$I79, "Lapsevanem"),
            EXACT(LAHIKONTAKTSED!$I79, "Eestkostja")
        ),
        IF(
            LAHIKONTAKTSED!K79 &lt;&gt; "",
            1,
            -2
        ),
        0
    ),
    ""
)</f>
        <v/>
      </c>
      <c r="L79" s="137" t="str">
        <f ca="1">IF(
    AND(LAHIKONTAKTSED!$AJ79,  LAHIKONTAKTSED!$I79 &lt;&gt; ""),
    IF(
        OR(
            EXACT(LAHIKONTAKTSED!$I79, "Lapsevanem"),
            EXACT(LAHIKONTAKTSED!$I79, "Eestkostja")
        ),
        IF(
            LAHIKONTAKTSED!L79 &lt;&gt; "",
            IF(
                OR(
                    AND(
                        ISNUMBER(LAHIKONTAKTSED!L79),
                        LAHIKONTAKTSED!L79 &gt; 30000000000,
                        LAHIKONTAKTSED!L79 &lt; 63000000000,
                        IF(
                            ISERROR(TEXT((CODE(MID("FEDCA@",LEFT(LAHIKONTAKTSED!L79,1),1))-50)*1000000+LEFT(LAHIKONTAKTSED!L79,7),"0000\.00\.00")+0),
                            FALSE,
                            IF(
                                IF(
                                    MOD(SUMPRODUCT((MID(LAHIKONTAKTSED!L79,COLUMN($A$1:$J$1),1)+0),(MID("1234567891",COLUMN($A$1:$J$1),1)+0)),11)=10,
                                    MOD(MOD(SUMPRODUCT((MID(LAHIKONTAKTSED!L79,COLUMN($A$1:$J$1),1)+0),(MID("3456789123",COLUMN($A$1:$J$1),1)+0)),11),10),
                                    MOD(SUMPRODUCT((MID(LAHIKONTAKTSED!L79,COLUMN($A$1:$J$1),1)+0),(MID("1234567891",COLUMN($A$1:$J$1),1)+0)),11)
                                ) = MID(LAHIKONTAKTSED!L79,11,1)+0,
                                TRUE,
                                FALSE
                            )
                        )
                    ),
                    AND(
                        ISNUMBER(LAHIKONTAKTSED!L79),
                        NOT(
                            ISERROR(
                                DATE(
                                    YEAR(LAHIKONTAKTSED!L79),
                                    MONTH(LAHIKONTAKTSED!L79),
                                    DAY(LAHIKONTAKTSED!L79)
                                )
                            )
                        ),
                        IFERROR(LAHIKONTAKTSED!L79 &gt;= DATE(1910, 1, 1), FALSE),
                        IFERROR(LAHIKONTAKTSED!L79 &lt;= TODAY(), FALSE)
                    )
                ),
                1,
                -2),
            -1
        ),
        0
    ),
    ""
)</f>
        <v/>
      </c>
      <c r="M79" s="137" t="str">
        <f>IF(
    AND(LAHIKONTAKTSED!$AJ79,  LAHIKONTAKTSED!$I79 &lt;&gt; ""),
    IF(
        OR(
            EXACT(LAHIKONTAKTSED!$I79, "Lapsevanem"),
            EXACT(LAHIKONTAKTSED!$I79, "Eestkostja")
        ),
        IF(
            OR(
                AND(_xlfn.NUMBERVALUE(LAHIKONTAKTSED!M79) &gt;  5000000, _xlfn.NUMBERVALUE(LAHIKONTAKTSED!M79) &lt;  5999999),
                AND(_xlfn.NUMBERVALUE(LAHIKONTAKTSED!M79) &gt; 50000000, _xlfn.NUMBERVALUE(LAHIKONTAKTSED!M79) &lt; 59999999)
            ),
            1,
            -2
        ),
        0
    ),
    ""
)</f>
        <v/>
      </c>
      <c r="N79" s="137" t="str">
        <f>IF(
    AND(LAHIKONTAKTSED!$AJ79,  LAHIKONTAKTSED!$I79 &lt;&gt; ""),
    IF(
        OR(
            EXACT(LAHIKONTAKTSED!$I79, "Lapsevanem"),
            EXACT(LAHIKONTAKTSED!$I79, "Eestkostja")
        ),
        IF(
            LAHIKONTAKTSED!N79 &lt;&gt; "",
            1,
            2
        ),
        0
    ),
    ""
)</f>
        <v/>
      </c>
      <c r="O79" s="136" t="str">
        <f>IF(
    LAHIKONTAKTSED!$AJ79,
    IF(LAHIKONTAKTSED!O79 &lt;&gt; "", 1, -1),
    ""
)</f>
        <v/>
      </c>
      <c r="P79" s="136" t="str">
        <f>IF(
    LAHIKONTAKTSED!$AJ79,
    IF(LAHIKONTAKTSED!P79 &lt;&gt; "", 1, -1),
    ""
)</f>
        <v/>
      </c>
      <c r="Q79" s="136" t="str">
        <f>IF(
    LAHIKONTAKTSED!$AJ79,
    IF(LAHIKONTAKTSED!Q79 &lt;&gt; "", 1, -1),
    ""
)</f>
        <v/>
      </c>
      <c r="R79" s="136" t="str">
        <f>IF(
    LAHIKONTAKTSED!$AJ79,
    IF(LAHIKONTAKTSED!R79 &lt;&gt; "", 1, 2),
    ""
)</f>
        <v/>
      </c>
      <c r="S79" s="158" t="str">
        <f ca="1">IF(LAHIKONTAKTSED!$AJ79,
    IF(AND(
        ISNUMBER(LAHIKONTAKTSED!S79),
        NOT(
            ISERROR(
                DATE(
                    YEAR(LAHIKONTAKTSED!S79),
                    MONTH(LAHIKONTAKTSED!S79),
                    DAY(LAHIKONTAKTSED!S79)
                )
            )
        ),
        IFERROR(LAHIKONTAKTSED!S79 &gt;= TODAY()-13, FALSE),
        IFERROR(LAHIKONTAKTSED!S79 &lt;= TODAY(), FALSE)
    ), 1, -2),
    ""
)</f>
        <v/>
      </c>
      <c r="T79" s="158" t="str">
        <f ca="1">IF(LAHIKONTAKTSED!$AJ79,
    IF(AND(
        ISNUMBER(LAHIKONTAKTSED!T79),
        NOT(
            ISERROR(
                DATE(
                    YEAR(LAHIKONTAKTSED!T79),
                    MONTH(LAHIKONTAKTSED!T79),
                    DAY(LAHIKONTAKTSED!T79)
                )
            )
        ),
        IFERROR(LAHIKONTAKTSED!T79 &gt;= TODAY()-13, FALSE),
        IFERROR(LAHIKONTAKTSED!T79 &lt;= TODAY()+1, FALSE)
    ), 1, -2),
    ""
)</f>
        <v/>
      </c>
      <c r="U79" s="159" t="str">
        <f ca="1">IF(LAHIKONTAKTSED!$AJ79,
    IF(AND(
        ISNUMBER(LAHIKONTAKTSED!U79),
        NOT(
            ISERROR(
                DATE(
                    YEAR(LAHIKONTAKTSED!U79),
                    MONTH(LAHIKONTAKTSED!U79),
                    DAY(LAHIKONTAKTSED!U79)
                )
            )
        ),
        IFERROR(LAHIKONTAKTSED!U79 &gt;= TODAY(), FALSE),
        IFERROR(LAHIKONTAKTSED!U79 &lt;= TODAY() + 11, FALSE)
    ), 1, -2),
    ""
)</f>
        <v/>
      </c>
      <c r="V79" s="136" t="str">
        <f>IF(
    LAHIKONTAKTSED!$AJ79,
    IF(LAHIKONTAKTSED!V79 &lt;&gt; "", 1, -1),
    ""
)</f>
        <v/>
      </c>
      <c r="W79" s="136" t="str">
        <f>IF(
    LAHIKONTAKTSED!$AJ79,
    IF(LAHIKONTAKTSED!W79 &lt;&gt; "", 1, -1),
    ""
)</f>
        <v/>
      </c>
      <c r="X79" s="159" t="str">
        <f ca="1">IF(
    AND(
        LAHIKONTAKTSED!$AJ79
    ),
    IF(
        LAHIKONTAKTSED!X79 &lt;&gt; "",
        IF(
            OR(
            AND(
                ISNUMBER(LAHIKONTAKTSED!X79),
                LAHIKONTAKTSED!X79 &gt; 30000000000,
                LAHIKONTAKTSED!X79 &lt; 63000000000,
                IFERROR(IF(
                    ISERROR(TEXT((CODE(MID("FEDCA@",LEFT(LAHIKONTAKTSED!X79,1),1))-50)*1000000+LEFT(LAHIKONTAKTSED!X79,7),"0000\.00\.00")+0),
                    FALSE,
                    IF(
                        IF(
                            MOD(SUMPRODUCT((MID(LAHIKONTAKTSED!X79,COLUMN($A$1:$J$1),1)+0),(MID("1234567891",COLUMN($A$1:$J$1),1)+0)),11)=10,
                            MOD(MOD(SUMPRODUCT((MID(LAHIKONTAKTSED!X79,COLUMN($A$1:$J$1),1)+0),(MID("3456789123",COLUMN($A$1:$J$1),1)+0)),11),10),
                            MOD(SUMPRODUCT((MID(LAHIKONTAKTSED!X79,COLUMN($A$1:$J$1),1)+0),(MID("1234567891",COLUMN($A$1:$J$1),1)+0)),11)
                        ) = MID(LAHIKONTAKTSED!X79,11,1)+0,
                        TRUE,
                        FALSE
                    )
                ), FALSE)
            ),
            AND(
                ISNUMBER(LAHIKONTAKTSED!X79),
                NOT(
                    ISERROR(
                        DATE(
                            YEAR(LAHIKONTAKTSED!X79),
                            MONTH(LAHIKONTAKTSED!X79),
                            DAY(LAHIKONTAKTSED!X79)
                        )
                    )
                ),
                IFERROR(LAHIKONTAKTSED!X79 &gt;= DATE(1910, 1, 1), FALSE),
                IFERROR(LAHIKONTAKTSED!X79 &lt;= TODAY(), FALSE)
            )
        ), 1, -2),
    -1),
    ""
)</f>
        <v/>
      </c>
    </row>
    <row r="80" spans="1:24" x14ac:dyDescent="0.35">
      <c r="A80" s="138" t="str">
        <f>LAHIKONTAKTSED!A80</f>
        <v/>
      </c>
      <c r="B80" s="154" t="str">
        <f ca="1">IF(LAHIKONTAKTSED!$AJ80,
    IF(AND(
        ISNUMBER(LAHIKONTAKTSED!B80),
        NOT(
            ISERROR(
                DATE(
                    YEAR(LAHIKONTAKTSED!B80),
                    MONTH(LAHIKONTAKTSED!B80),
                    DAY(LAHIKONTAKTSED!B80)
                )
            )
        ),
        IFERROR(LAHIKONTAKTSED!B80 &gt;= TODAY()-13, FALSE),
        IFERROR(LAHIKONTAKTSED!B80 &lt;= TODAY(), FALSE)
    ), 1, -2),
    ""
)</f>
        <v/>
      </c>
      <c r="C80" s="155" t="str">
        <f>IF(LAHIKONTAKTSED!$AJ80,
    IF(AND(
        LAHIKONTAKTSED!C80 &lt;&gt; ""
    ), 1, -2),
    ""
)</f>
        <v/>
      </c>
      <c r="D80" s="155" t="str">
        <f>IF(LAHIKONTAKTSED!$AJ80,
    IF(AND(
        LAHIKONTAKTSED!D80 &lt;&gt; ""
    ), 1, -2),
    ""
)</f>
        <v/>
      </c>
      <c r="E80" s="156" t="str">
        <f ca="1">IF(LAHIKONTAKTSED!$AJ80,
    IF(
        LAHIKONTAKTSED!E80 &lt;&gt; "",
        IF(
            OR(
            AND(
                ISNUMBER(LAHIKONTAKTSED!E80),
                LAHIKONTAKTSED!E80 &gt; 30000000000,
                LAHIKONTAKTSED!E80 &lt; 63000000000,
                IFERROR(IF(
                    ISERROR(TEXT((CODE(MID("FEDCA@",LEFT(LAHIKONTAKTSED!E80,1),1))-50)*1000000+LEFT(LAHIKONTAKTSED!E80,7),"0000\.00\.00")+0),
                    FALSE,
                    IF(
                        IF(
                            MOD(SUMPRODUCT((MID(LAHIKONTAKTSED!E80,COLUMN($A$1:$J$1),1)+0),(MID("1234567891",COLUMN($A$1:$J$1),1)+0)),11)=10,
                            MOD(MOD(SUMPRODUCT((MID(LAHIKONTAKTSED!E80,COLUMN($A$1:$J$1),1)+0),(MID("3456789123",COLUMN($A$1:$J$1),1)+0)),11),10),
                            MOD(SUMPRODUCT((MID(LAHIKONTAKTSED!E80,COLUMN($A$1:$J$1),1)+0),(MID("1234567891",COLUMN($A$1:$J$1),1)+0)),11)
                        ) = MID(LAHIKONTAKTSED!E80,11,1)+0,
                        TRUE,
                        FALSE
                    )
                ), FALSE)
            ),
            AND(
                ISNUMBER(LAHIKONTAKTSED!E80),
                NOT(
                    ISERROR(
                        DATE(
                            YEAR(LAHIKONTAKTSED!E80),
                            MONTH(LAHIKONTAKTSED!E80),
                            DAY(LAHIKONTAKTSED!E80)
                        )
                    )
                ),
                IFERROR(LAHIKONTAKTSED!E80 &gt;= DATE(1910, 1, 1), FALSE),
                IFERROR(LAHIKONTAKTSED!E80 &lt;= TODAY(), FALSE)
            )
        ), 1, -2),
    -1),
    ""
)</f>
        <v/>
      </c>
      <c r="F80" s="137" t="str">
        <f>IF(LAHIKONTAKTSED!$AJ80,
    IF(
        OR(
            LAHIKONTAKTSED!$I80 = "Lapsevanem",
            LAHIKONTAKTSED!$I80 = "Eestkostja"
        ),
        0,
        IF(
            OR(
                AND(_xlfn.NUMBERVALUE(LAHIKONTAKTSED!F80) &gt;  5000000, _xlfn.NUMBERVALUE(LAHIKONTAKTSED!F80) &lt;  5999999),
                AND(_xlfn.NUMBERVALUE(LAHIKONTAKTSED!F80) &gt; 50000000, _xlfn.NUMBERVALUE(LAHIKONTAKTSED!F80) &lt; 59999999)
            ),
            1,
            -2
        )
    ),
    ""
)</f>
        <v/>
      </c>
      <c r="G80" s="137" t="str">
        <f>IF(LAHIKONTAKTSED!$AJ80,
    IF(
        OR(
            LAHIKONTAKTSED!$I80 = "Lapsevanem",
            LAHIKONTAKTSED!$I80 = "Eestkostja"
        ),
        0,
        IF(
            LAHIKONTAKTSED!G80 &lt;&gt; "",
            1,
            2
        )
    ),
    ""
)</f>
        <v/>
      </c>
      <c r="H80" s="137" t="str">
        <f>IF(LAHIKONTAKTSED!$AJ80, IF(LAHIKONTAKTSED!H80 &lt;&gt; "", 1, 2), "")</f>
        <v/>
      </c>
      <c r="I80" s="157" t="str">
        <f>IF(LAHIKONTAKTSED!$AJ80,
    IF(OR(
        EXACT(LAHIKONTAKTSED!I80, "Lähikontaktne"),
        EXACT(LAHIKONTAKTSED!I80, "Lapsevanem"),
        EXACT(LAHIKONTAKTSED!I80, "Eestkostja")
    ), 1, -2),
    ""
)</f>
        <v/>
      </c>
      <c r="J80" s="137" t="str">
        <f>IF(
    AND(LAHIKONTAKTSED!$AJ80,  LAHIKONTAKTSED!$I80 &lt;&gt; ""),
    IF(
        OR(
            EXACT(LAHIKONTAKTSED!$I80, "Lapsevanem"),
            EXACT(LAHIKONTAKTSED!$I80, "Eestkostja")
        ),
        IF(
            LAHIKONTAKTSED!J80 &lt;&gt; "",
            1,
            -2
        ),
        0
    ),
    ""
)</f>
        <v/>
      </c>
      <c r="K80" s="137" t="str">
        <f>IF(
    AND(LAHIKONTAKTSED!$AJ80,  LAHIKONTAKTSED!$I80 &lt;&gt; ""),
    IF(
        OR(
            EXACT(LAHIKONTAKTSED!$I80, "Lapsevanem"),
            EXACT(LAHIKONTAKTSED!$I80, "Eestkostja")
        ),
        IF(
            LAHIKONTAKTSED!K80 &lt;&gt; "",
            1,
            -2
        ),
        0
    ),
    ""
)</f>
        <v/>
      </c>
      <c r="L80" s="137" t="str">
        <f ca="1">IF(
    AND(LAHIKONTAKTSED!$AJ80,  LAHIKONTAKTSED!$I80 &lt;&gt; ""),
    IF(
        OR(
            EXACT(LAHIKONTAKTSED!$I80, "Lapsevanem"),
            EXACT(LAHIKONTAKTSED!$I80, "Eestkostja")
        ),
        IF(
            LAHIKONTAKTSED!L80 &lt;&gt; "",
            IF(
                OR(
                    AND(
                        ISNUMBER(LAHIKONTAKTSED!L80),
                        LAHIKONTAKTSED!L80 &gt; 30000000000,
                        LAHIKONTAKTSED!L80 &lt; 63000000000,
                        IF(
                            ISERROR(TEXT((CODE(MID("FEDCA@",LEFT(LAHIKONTAKTSED!L80,1),1))-50)*1000000+LEFT(LAHIKONTAKTSED!L80,7),"0000\.00\.00")+0),
                            FALSE,
                            IF(
                                IF(
                                    MOD(SUMPRODUCT((MID(LAHIKONTAKTSED!L80,COLUMN($A$1:$J$1),1)+0),(MID("1234567891",COLUMN($A$1:$J$1),1)+0)),11)=10,
                                    MOD(MOD(SUMPRODUCT((MID(LAHIKONTAKTSED!L80,COLUMN($A$1:$J$1),1)+0),(MID("3456789123",COLUMN($A$1:$J$1),1)+0)),11),10),
                                    MOD(SUMPRODUCT((MID(LAHIKONTAKTSED!L80,COLUMN($A$1:$J$1),1)+0),(MID("1234567891",COLUMN($A$1:$J$1),1)+0)),11)
                                ) = MID(LAHIKONTAKTSED!L80,11,1)+0,
                                TRUE,
                                FALSE
                            )
                        )
                    ),
                    AND(
                        ISNUMBER(LAHIKONTAKTSED!L80),
                        NOT(
                            ISERROR(
                                DATE(
                                    YEAR(LAHIKONTAKTSED!L80),
                                    MONTH(LAHIKONTAKTSED!L80),
                                    DAY(LAHIKONTAKTSED!L80)
                                )
                            )
                        ),
                        IFERROR(LAHIKONTAKTSED!L80 &gt;= DATE(1910, 1, 1), FALSE),
                        IFERROR(LAHIKONTAKTSED!L80 &lt;= TODAY(), FALSE)
                    )
                ),
                1,
                -2),
            -1
        ),
        0
    ),
    ""
)</f>
        <v/>
      </c>
      <c r="M80" s="137" t="str">
        <f>IF(
    AND(LAHIKONTAKTSED!$AJ80,  LAHIKONTAKTSED!$I80 &lt;&gt; ""),
    IF(
        OR(
            EXACT(LAHIKONTAKTSED!$I80, "Lapsevanem"),
            EXACT(LAHIKONTAKTSED!$I80, "Eestkostja")
        ),
        IF(
            OR(
                AND(_xlfn.NUMBERVALUE(LAHIKONTAKTSED!M80) &gt;  5000000, _xlfn.NUMBERVALUE(LAHIKONTAKTSED!M80) &lt;  5999999),
                AND(_xlfn.NUMBERVALUE(LAHIKONTAKTSED!M80) &gt; 50000000, _xlfn.NUMBERVALUE(LAHIKONTAKTSED!M80) &lt; 59999999)
            ),
            1,
            -2
        ),
        0
    ),
    ""
)</f>
        <v/>
      </c>
      <c r="N80" s="137" t="str">
        <f>IF(
    AND(LAHIKONTAKTSED!$AJ80,  LAHIKONTAKTSED!$I80 &lt;&gt; ""),
    IF(
        OR(
            EXACT(LAHIKONTAKTSED!$I80, "Lapsevanem"),
            EXACT(LAHIKONTAKTSED!$I80, "Eestkostja")
        ),
        IF(
            LAHIKONTAKTSED!N80 &lt;&gt; "",
            1,
            2
        ),
        0
    ),
    ""
)</f>
        <v/>
      </c>
      <c r="O80" s="136" t="str">
        <f>IF(
    LAHIKONTAKTSED!$AJ80,
    IF(LAHIKONTAKTSED!O80 &lt;&gt; "", 1, -1),
    ""
)</f>
        <v/>
      </c>
      <c r="P80" s="136" t="str">
        <f>IF(
    LAHIKONTAKTSED!$AJ80,
    IF(LAHIKONTAKTSED!P80 &lt;&gt; "", 1, -1),
    ""
)</f>
        <v/>
      </c>
      <c r="Q80" s="136" t="str">
        <f>IF(
    LAHIKONTAKTSED!$AJ80,
    IF(LAHIKONTAKTSED!Q80 &lt;&gt; "", 1, -1),
    ""
)</f>
        <v/>
      </c>
      <c r="R80" s="136" t="str">
        <f>IF(
    LAHIKONTAKTSED!$AJ80,
    IF(LAHIKONTAKTSED!R80 &lt;&gt; "", 1, 2),
    ""
)</f>
        <v/>
      </c>
      <c r="S80" s="158" t="str">
        <f ca="1">IF(LAHIKONTAKTSED!$AJ80,
    IF(AND(
        ISNUMBER(LAHIKONTAKTSED!S80),
        NOT(
            ISERROR(
                DATE(
                    YEAR(LAHIKONTAKTSED!S80),
                    MONTH(LAHIKONTAKTSED!S80),
                    DAY(LAHIKONTAKTSED!S80)
                )
            )
        ),
        IFERROR(LAHIKONTAKTSED!S80 &gt;= TODAY()-13, FALSE),
        IFERROR(LAHIKONTAKTSED!S80 &lt;= TODAY(), FALSE)
    ), 1, -2),
    ""
)</f>
        <v/>
      </c>
      <c r="T80" s="158" t="str">
        <f ca="1">IF(LAHIKONTAKTSED!$AJ80,
    IF(AND(
        ISNUMBER(LAHIKONTAKTSED!T80),
        NOT(
            ISERROR(
                DATE(
                    YEAR(LAHIKONTAKTSED!T80),
                    MONTH(LAHIKONTAKTSED!T80),
                    DAY(LAHIKONTAKTSED!T80)
                )
            )
        ),
        IFERROR(LAHIKONTAKTSED!T80 &gt;= TODAY()-13, FALSE),
        IFERROR(LAHIKONTAKTSED!T80 &lt;= TODAY()+1, FALSE)
    ), 1, -2),
    ""
)</f>
        <v/>
      </c>
      <c r="U80" s="159" t="str">
        <f ca="1">IF(LAHIKONTAKTSED!$AJ80,
    IF(AND(
        ISNUMBER(LAHIKONTAKTSED!U80),
        NOT(
            ISERROR(
                DATE(
                    YEAR(LAHIKONTAKTSED!U80),
                    MONTH(LAHIKONTAKTSED!U80),
                    DAY(LAHIKONTAKTSED!U80)
                )
            )
        ),
        IFERROR(LAHIKONTAKTSED!U80 &gt;= TODAY(), FALSE),
        IFERROR(LAHIKONTAKTSED!U80 &lt;= TODAY() + 11, FALSE)
    ), 1, -2),
    ""
)</f>
        <v/>
      </c>
      <c r="V80" s="136" t="str">
        <f>IF(
    LAHIKONTAKTSED!$AJ80,
    IF(LAHIKONTAKTSED!V80 &lt;&gt; "", 1, -1),
    ""
)</f>
        <v/>
      </c>
      <c r="W80" s="136" t="str">
        <f>IF(
    LAHIKONTAKTSED!$AJ80,
    IF(LAHIKONTAKTSED!W80 &lt;&gt; "", 1, -1),
    ""
)</f>
        <v/>
      </c>
      <c r="X80" s="159" t="str">
        <f ca="1">IF(
    AND(
        LAHIKONTAKTSED!$AJ80
    ),
    IF(
        LAHIKONTAKTSED!X80 &lt;&gt; "",
        IF(
            OR(
            AND(
                ISNUMBER(LAHIKONTAKTSED!X80),
                LAHIKONTAKTSED!X80 &gt; 30000000000,
                LAHIKONTAKTSED!X80 &lt; 63000000000,
                IFERROR(IF(
                    ISERROR(TEXT((CODE(MID("FEDCA@",LEFT(LAHIKONTAKTSED!X80,1),1))-50)*1000000+LEFT(LAHIKONTAKTSED!X80,7),"0000\.00\.00")+0),
                    FALSE,
                    IF(
                        IF(
                            MOD(SUMPRODUCT((MID(LAHIKONTAKTSED!X80,COLUMN($A$1:$J$1),1)+0),(MID("1234567891",COLUMN($A$1:$J$1),1)+0)),11)=10,
                            MOD(MOD(SUMPRODUCT((MID(LAHIKONTAKTSED!X80,COLUMN($A$1:$J$1),1)+0),(MID("3456789123",COLUMN($A$1:$J$1),1)+0)),11),10),
                            MOD(SUMPRODUCT((MID(LAHIKONTAKTSED!X80,COLUMN($A$1:$J$1),1)+0),(MID("1234567891",COLUMN($A$1:$J$1),1)+0)),11)
                        ) = MID(LAHIKONTAKTSED!X80,11,1)+0,
                        TRUE,
                        FALSE
                    )
                ), FALSE)
            ),
            AND(
                ISNUMBER(LAHIKONTAKTSED!X80),
                NOT(
                    ISERROR(
                        DATE(
                            YEAR(LAHIKONTAKTSED!X80),
                            MONTH(LAHIKONTAKTSED!X80),
                            DAY(LAHIKONTAKTSED!X80)
                        )
                    )
                ),
                IFERROR(LAHIKONTAKTSED!X80 &gt;= DATE(1910, 1, 1), FALSE),
                IFERROR(LAHIKONTAKTSED!X80 &lt;= TODAY(), FALSE)
            )
        ), 1, -2),
    -1),
    ""
)</f>
        <v/>
      </c>
    </row>
    <row r="81" spans="1:24" x14ac:dyDescent="0.35">
      <c r="A81" s="138" t="str">
        <f>LAHIKONTAKTSED!A81</f>
        <v/>
      </c>
      <c r="B81" s="154" t="str">
        <f ca="1">IF(LAHIKONTAKTSED!$AJ81,
    IF(AND(
        ISNUMBER(LAHIKONTAKTSED!B81),
        NOT(
            ISERROR(
                DATE(
                    YEAR(LAHIKONTAKTSED!B81),
                    MONTH(LAHIKONTAKTSED!B81),
                    DAY(LAHIKONTAKTSED!B81)
                )
            )
        ),
        IFERROR(LAHIKONTAKTSED!B81 &gt;= TODAY()-13, FALSE),
        IFERROR(LAHIKONTAKTSED!B81 &lt;= TODAY(), FALSE)
    ), 1, -2),
    ""
)</f>
        <v/>
      </c>
      <c r="C81" s="155" t="str">
        <f>IF(LAHIKONTAKTSED!$AJ81,
    IF(AND(
        LAHIKONTAKTSED!C81 &lt;&gt; ""
    ), 1, -2),
    ""
)</f>
        <v/>
      </c>
      <c r="D81" s="155" t="str">
        <f>IF(LAHIKONTAKTSED!$AJ81,
    IF(AND(
        LAHIKONTAKTSED!D81 &lt;&gt; ""
    ), 1, -2),
    ""
)</f>
        <v/>
      </c>
      <c r="E81" s="156" t="str">
        <f ca="1">IF(LAHIKONTAKTSED!$AJ81,
    IF(
        LAHIKONTAKTSED!E81 &lt;&gt; "",
        IF(
            OR(
            AND(
                ISNUMBER(LAHIKONTAKTSED!E81),
                LAHIKONTAKTSED!E81 &gt; 30000000000,
                LAHIKONTAKTSED!E81 &lt; 63000000000,
                IFERROR(IF(
                    ISERROR(TEXT((CODE(MID("FEDCA@",LEFT(LAHIKONTAKTSED!E81,1),1))-50)*1000000+LEFT(LAHIKONTAKTSED!E81,7),"0000\.00\.00")+0),
                    FALSE,
                    IF(
                        IF(
                            MOD(SUMPRODUCT((MID(LAHIKONTAKTSED!E81,COLUMN($A$1:$J$1),1)+0),(MID("1234567891",COLUMN($A$1:$J$1),1)+0)),11)=10,
                            MOD(MOD(SUMPRODUCT((MID(LAHIKONTAKTSED!E81,COLUMN($A$1:$J$1),1)+0),(MID("3456789123",COLUMN($A$1:$J$1),1)+0)),11),10),
                            MOD(SUMPRODUCT((MID(LAHIKONTAKTSED!E81,COLUMN($A$1:$J$1),1)+0),(MID("1234567891",COLUMN($A$1:$J$1),1)+0)),11)
                        ) = MID(LAHIKONTAKTSED!E81,11,1)+0,
                        TRUE,
                        FALSE
                    )
                ), FALSE)
            ),
            AND(
                ISNUMBER(LAHIKONTAKTSED!E81),
                NOT(
                    ISERROR(
                        DATE(
                            YEAR(LAHIKONTAKTSED!E81),
                            MONTH(LAHIKONTAKTSED!E81),
                            DAY(LAHIKONTAKTSED!E81)
                        )
                    )
                ),
                IFERROR(LAHIKONTAKTSED!E81 &gt;= DATE(1910, 1, 1), FALSE),
                IFERROR(LAHIKONTAKTSED!E81 &lt;= TODAY(), FALSE)
            )
        ), 1, -2),
    -1),
    ""
)</f>
        <v/>
      </c>
      <c r="F81" s="137" t="str">
        <f>IF(LAHIKONTAKTSED!$AJ81,
    IF(
        OR(
            LAHIKONTAKTSED!$I81 = "Lapsevanem",
            LAHIKONTAKTSED!$I81 = "Eestkostja"
        ),
        0,
        IF(
            OR(
                AND(_xlfn.NUMBERVALUE(LAHIKONTAKTSED!F81) &gt;  5000000, _xlfn.NUMBERVALUE(LAHIKONTAKTSED!F81) &lt;  5999999),
                AND(_xlfn.NUMBERVALUE(LAHIKONTAKTSED!F81) &gt; 50000000, _xlfn.NUMBERVALUE(LAHIKONTAKTSED!F81) &lt; 59999999)
            ),
            1,
            -2
        )
    ),
    ""
)</f>
        <v/>
      </c>
      <c r="G81" s="137" t="str">
        <f>IF(LAHIKONTAKTSED!$AJ81,
    IF(
        OR(
            LAHIKONTAKTSED!$I81 = "Lapsevanem",
            LAHIKONTAKTSED!$I81 = "Eestkostja"
        ),
        0,
        IF(
            LAHIKONTAKTSED!G81 &lt;&gt; "",
            1,
            2
        )
    ),
    ""
)</f>
        <v/>
      </c>
      <c r="H81" s="137" t="str">
        <f>IF(LAHIKONTAKTSED!$AJ81, IF(LAHIKONTAKTSED!H81 &lt;&gt; "", 1, 2), "")</f>
        <v/>
      </c>
      <c r="I81" s="157" t="str">
        <f>IF(LAHIKONTAKTSED!$AJ81,
    IF(OR(
        EXACT(LAHIKONTAKTSED!I81, "Lähikontaktne"),
        EXACT(LAHIKONTAKTSED!I81, "Lapsevanem"),
        EXACT(LAHIKONTAKTSED!I81, "Eestkostja")
    ), 1, -2),
    ""
)</f>
        <v/>
      </c>
      <c r="J81" s="137" t="str">
        <f>IF(
    AND(LAHIKONTAKTSED!$AJ81,  LAHIKONTAKTSED!$I81 &lt;&gt; ""),
    IF(
        OR(
            EXACT(LAHIKONTAKTSED!$I81, "Lapsevanem"),
            EXACT(LAHIKONTAKTSED!$I81, "Eestkostja")
        ),
        IF(
            LAHIKONTAKTSED!J81 &lt;&gt; "",
            1,
            -2
        ),
        0
    ),
    ""
)</f>
        <v/>
      </c>
      <c r="K81" s="137" t="str">
        <f>IF(
    AND(LAHIKONTAKTSED!$AJ81,  LAHIKONTAKTSED!$I81 &lt;&gt; ""),
    IF(
        OR(
            EXACT(LAHIKONTAKTSED!$I81, "Lapsevanem"),
            EXACT(LAHIKONTAKTSED!$I81, "Eestkostja")
        ),
        IF(
            LAHIKONTAKTSED!K81 &lt;&gt; "",
            1,
            -2
        ),
        0
    ),
    ""
)</f>
        <v/>
      </c>
      <c r="L81" s="137" t="str">
        <f ca="1">IF(
    AND(LAHIKONTAKTSED!$AJ81,  LAHIKONTAKTSED!$I81 &lt;&gt; ""),
    IF(
        OR(
            EXACT(LAHIKONTAKTSED!$I81, "Lapsevanem"),
            EXACT(LAHIKONTAKTSED!$I81, "Eestkostja")
        ),
        IF(
            LAHIKONTAKTSED!L81 &lt;&gt; "",
            IF(
                OR(
                    AND(
                        ISNUMBER(LAHIKONTAKTSED!L81),
                        LAHIKONTAKTSED!L81 &gt; 30000000000,
                        LAHIKONTAKTSED!L81 &lt; 63000000000,
                        IF(
                            ISERROR(TEXT((CODE(MID("FEDCA@",LEFT(LAHIKONTAKTSED!L81,1),1))-50)*1000000+LEFT(LAHIKONTAKTSED!L81,7),"0000\.00\.00")+0),
                            FALSE,
                            IF(
                                IF(
                                    MOD(SUMPRODUCT((MID(LAHIKONTAKTSED!L81,COLUMN($A$1:$J$1),1)+0),(MID("1234567891",COLUMN($A$1:$J$1),1)+0)),11)=10,
                                    MOD(MOD(SUMPRODUCT((MID(LAHIKONTAKTSED!L81,COLUMN($A$1:$J$1),1)+0),(MID("3456789123",COLUMN($A$1:$J$1),1)+0)),11),10),
                                    MOD(SUMPRODUCT((MID(LAHIKONTAKTSED!L81,COLUMN($A$1:$J$1),1)+0),(MID("1234567891",COLUMN($A$1:$J$1),1)+0)),11)
                                ) = MID(LAHIKONTAKTSED!L81,11,1)+0,
                                TRUE,
                                FALSE
                            )
                        )
                    ),
                    AND(
                        ISNUMBER(LAHIKONTAKTSED!L81),
                        NOT(
                            ISERROR(
                                DATE(
                                    YEAR(LAHIKONTAKTSED!L81),
                                    MONTH(LAHIKONTAKTSED!L81),
                                    DAY(LAHIKONTAKTSED!L81)
                                )
                            )
                        ),
                        IFERROR(LAHIKONTAKTSED!L81 &gt;= DATE(1910, 1, 1), FALSE),
                        IFERROR(LAHIKONTAKTSED!L81 &lt;= TODAY(), FALSE)
                    )
                ),
                1,
                -2),
            -1
        ),
        0
    ),
    ""
)</f>
        <v/>
      </c>
      <c r="M81" s="137" t="str">
        <f>IF(
    AND(LAHIKONTAKTSED!$AJ81,  LAHIKONTAKTSED!$I81 &lt;&gt; ""),
    IF(
        OR(
            EXACT(LAHIKONTAKTSED!$I81, "Lapsevanem"),
            EXACT(LAHIKONTAKTSED!$I81, "Eestkostja")
        ),
        IF(
            OR(
                AND(_xlfn.NUMBERVALUE(LAHIKONTAKTSED!M81) &gt;  5000000, _xlfn.NUMBERVALUE(LAHIKONTAKTSED!M81) &lt;  5999999),
                AND(_xlfn.NUMBERVALUE(LAHIKONTAKTSED!M81) &gt; 50000000, _xlfn.NUMBERVALUE(LAHIKONTAKTSED!M81) &lt; 59999999)
            ),
            1,
            -2
        ),
        0
    ),
    ""
)</f>
        <v/>
      </c>
      <c r="N81" s="137" t="str">
        <f>IF(
    AND(LAHIKONTAKTSED!$AJ81,  LAHIKONTAKTSED!$I81 &lt;&gt; ""),
    IF(
        OR(
            EXACT(LAHIKONTAKTSED!$I81, "Lapsevanem"),
            EXACT(LAHIKONTAKTSED!$I81, "Eestkostja")
        ),
        IF(
            LAHIKONTAKTSED!N81 &lt;&gt; "",
            1,
            2
        ),
        0
    ),
    ""
)</f>
        <v/>
      </c>
      <c r="O81" s="136" t="str">
        <f>IF(
    LAHIKONTAKTSED!$AJ81,
    IF(LAHIKONTAKTSED!O81 &lt;&gt; "", 1, -1),
    ""
)</f>
        <v/>
      </c>
      <c r="P81" s="136" t="str">
        <f>IF(
    LAHIKONTAKTSED!$AJ81,
    IF(LAHIKONTAKTSED!P81 &lt;&gt; "", 1, -1),
    ""
)</f>
        <v/>
      </c>
      <c r="Q81" s="136" t="str">
        <f>IF(
    LAHIKONTAKTSED!$AJ81,
    IF(LAHIKONTAKTSED!Q81 &lt;&gt; "", 1, -1),
    ""
)</f>
        <v/>
      </c>
      <c r="R81" s="136" t="str">
        <f>IF(
    LAHIKONTAKTSED!$AJ81,
    IF(LAHIKONTAKTSED!R81 &lt;&gt; "", 1, 2),
    ""
)</f>
        <v/>
      </c>
      <c r="S81" s="158" t="str">
        <f ca="1">IF(LAHIKONTAKTSED!$AJ81,
    IF(AND(
        ISNUMBER(LAHIKONTAKTSED!S81),
        NOT(
            ISERROR(
                DATE(
                    YEAR(LAHIKONTAKTSED!S81),
                    MONTH(LAHIKONTAKTSED!S81),
                    DAY(LAHIKONTAKTSED!S81)
                )
            )
        ),
        IFERROR(LAHIKONTAKTSED!S81 &gt;= TODAY()-13, FALSE),
        IFERROR(LAHIKONTAKTSED!S81 &lt;= TODAY(), FALSE)
    ), 1, -2),
    ""
)</f>
        <v/>
      </c>
      <c r="T81" s="158" t="str">
        <f ca="1">IF(LAHIKONTAKTSED!$AJ81,
    IF(AND(
        ISNUMBER(LAHIKONTAKTSED!T81),
        NOT(
            ISERROR(
                DATE(
                    YEAR(LAHIKONTAKTSED!T81),
                    MONTH(LAHIKONTAKTSED!T81),
                    DAY(LAHIKONTAKTSED!T81)
                )
            )
        ),
        IFERROR(LAHIKONTAKTSED!T81 &gt;= TODAY()-13, FALSE),
        IFERROR(LAHIKONTAKTSED!T81 &lt;= TODAY()+1, FALSE)
    ), 1, -2),
    ""
)</f>
        <v/>
      </c>
      <c r="U81" s="159" t="str">
        <f ca="1">IF(LAHIKONTAKTSED!$AJ81,
    IF(AND(
        ISNUMBER(LAHIKONTAKTSED!U81),
        NOT(
            ISERROR(
                DATE(
                    YEAR(LAHIKONTAKTSED!U81),
                    MONTH(LAHIKONTAKTSED!U81),
                    DAY(LAHIKONTAKTSED!U81)
                )
            )
        ),
        IFERROR(LAHIKONTAKTSED!U81 &gt;= TODAY(), FALSE),
        IFERROR(LAHIKONTAKTSED!U81 &lt;= TODAY() + 11, FALSE)
    ), 1, -2),
    ""
)</f>
        <v/>
      </c>
      <c r="V81" s="136" t="str">
        <f>IF(
    LAHIKONTAKTSED!$AJ81,
    IF(LAHIKONTAKTSED!V81 &lt;&gt; "", 1, -1),
    ""
)</f>
        <v/>
      </c>
      <c r="W81" s="136" t="str">
        <f>IF(
    LAHIKONTAKTSED!$AJ81,
    IF(LAHIKONTAKTSED!W81 &lt;&gt; "", 1, -1),
    ""
)</f>
        <v/>
      </c>
      <c r="X81" s="159" t="str">
        <f ca="1">IF(
    AND(
        LAHIKONTAKTSED!$AJ81
    ),
    IF(
        LAHIKONTAKTSED!X81 &lt;&gt; "",
        IF(
            OR(
            AND(
                ISNUMBER(LAHIKONTAKTSED!X81),
                LAHIKONTAKTSED!X81 &gt; 30000000000,
                LAHIKONTAKTSED!X81 &lt; 63000000000,
                IFERROR(IF(
                    ISERROR(TEXT((CODE(MID("FEDCA@",LEFT(LAHIKONTAKTSED!X81,1),1))-50)*1000000+LEFT(LAHIKONTAKTSED!X81,7),"0000\.00\.00")+0),
                    FALSE,
                    IF(
                        IF(
                            MOD(SUMPRODUCT((MID(LAHIKONTAKTSED!X81,COLUMN($A$1:$J$1),1)+0),(MID("1234567891",COLUMN($A$1:$J$1),1)+0)),11)=10,
                            MOD(MOD(SUMPRODUCT((MID(LAHIKONTAKTSED!X81,COLUMN($A$1:$J$1),1)+0),(MID("3456789123",COLUMN($A$1:$J$1),1)+0)),11),10),
                            MOD(SUMPRODUCT((MID(LAHIKONTAKTSED!X81,COLUMN($A$1:$J$1),1)+0),(MID("1234567891",COLUMN($A$1:$J$1),1)+0)),11)
                        ) = MID(LAHIKONTAKTSED!X81,11,1)+0,
                        TRUE,
                        FALSE
                    )
                ), FALSE)
            ),
            AND(
                ISNUMBER(LAHIKONTAKTSED!X81),
                NOT(
                    ISERROR(
                        DATE(
                            YEAR(LAHIKONTAKTSED!X81),
                            MONTH(LAHIKONTAKTSED!X81),
                            DAY(LAHIKONTAKTSED!X81)
                        )
                    )
                ),
                IFERROR(LAHIKONTAKTSED!X81 &gt;= DATE(1910, 1, 1), FALSE),
                IFERROR(LAHIKONTAKTSED!X81 &lt;= TODAY(), FALSE)
            )
        ), 1, -2),
    -1),
    ""
)</f>
        <v/>
      </c>
    </row>
    <row r="82" spans="1:24" x14ac:dyDescent="0.35">
      <c r="A82" s="138" t="str">
        <f>LAHIKONTAKTSED!A82</f>
        <v/>
      </c>
      <c r="B82" s="154" t="str">
        <f ca="1">IF(LAHIKONTAKTSED!$AJ82,
    IF(AND(
        ISNUMBER(LAHIKONTAKTSED!B82),
        NOT(
            ISERROR(
                DATE(
                    YEAR(LAHIKONTAKTSED!B82),
                    MONTH(LAHIKONTAKTSED!B82),
                    DAY(LAHIKONTAKTSED!B82)
                )
            )
        ),
        IFERROR(LAHIKONTAKTSED!B82 &gt;= TODAY()-13, FALSE),
        IFERROR(LAHIKONTAKTSED!B82 &lt;= TODAY(), FALSE)
    ), 1, -2),
    ""
)</f>
        <v/>
      </c>
      <c r="C82" s="155" t="str">
        <f>IF(LAHIKONTAKTSED!$AJ82,
    IF(AND(
        LAHIKONTAKTSED!C82 &lt;&gt; ""
    ), 1, -2),
    ""
)</f>
        <v/>
      </c>
      <c r="D82" s="155" t="str">
        <f>IF(LAHIKONTAKTSED!$AJ82,
    IF(AND(
        LAHIKONTAKTSED!D82 &lt;&gt; ""
    ), 1, -2),
    ""
)</f>
        <v/>
      </c>
      <c r="E82" s="156" t="str">
        <f ca="1">IF(LAHIKONTAKTSED!$AJ82,
    IF(
        LAHIKONTAKTSED!E82 &lt;&gt; "",
        IF(
            OR(
            AND(
                ISNUMBER(LAHIKONTAKTSED!E82),
                LAHIKONTAKTSED!E82 &gt; 30000000000,
                LAHIKONTAKTSED!E82 &lt; 63000000000,
                IFERROR(IF(
                    ISERROR(TEXT((CODE(MID("FEDCA@",LEFT(LAHIKONTAKTSED!E82,1),1))-50)*1000000+LEFT(LAHIKONTAKTSED!E82,7),"0000\.00\.00")+0),
                    FALSE,
                    IF(
                        IF(
                            MOD(SUMPRODUCT((MID(LAHIKONTAKTSED!E82,COLUMN($A$1:$J$1),1)+0),(MID("1234567891",COLUMN($A$1:$J$1),1)+0)),11)=10,
                            MOD(MOD(SUMPRODUCT((MID(LAHIKONTAKTSED!E82,COLUMN($A$1:$J$1),1)+0),(MID("3456789123",COLUMN($A$1:$J$1),1)+0)),11),10),
                            MOD(SUMPRODUCT((MID(LAHIKONTAKTSED!E82,COLUMN($A$1:$J$1),1)+0),(MID("1234567891",COLUMN($A$1:$J$1),1)+0)),11)
                        ) = MID(LAHIKONTAKTSED!E82,11,1)+0,
                        TRUE,
                        FALSE
                    )
                ), FALSE)
            ),
            AND(
                ISNUMBER(LAHIKONTAKTSED!E82),
                NOT(
                    ISERROR(
                        DATE(
                            YEAR(LAHIKONTAKTSED!E82),
                            MONTH(LAHIKONTAKTSED!E82),
                            DAY(LAHIKONTAKTSED!E82)
                        )
                    )
                ),
                IFERROR(LAHIKONTAKTSED!E82 &gt;= DATE(1910, 1, 1), FALSE),
                IFERROR(LAHIKONTAKTSED!E82 &lt;= TODAY(), FALSE)
            )
        ), 1, -2),
    -1),
    ""
)</f>
        <v/>
      </c>
      <c r="F82" s="137" t="str">
        <f>IF(LAHIKONTAKTSED!$AJ82,
    IF(
        OR(
            LAHIKONTAKTSED!$I82 = "Lapsevanem",
            LAHIKONTAKTSED!$I82 = "Eestkostja"
        ),
        0,
        IF(
            OR(
                AND(_xlfn.NUMBERVALUE(LAHIKONTAKTSED!F82) &gt;  5000000, _xlfn.NUMBERVALUE(LAHIKONTAKTSED!F82) &lt;  5999999),
                AND(_xlfn.NUMBERVALUE(LAHIKONTAKTSED!F82) &gt; 50000000, _xlfn.NUMBERVALUE(LAHIKONTAKTSED!F82) &lt; 59999999)
            ),
            1,
            -2
        )
    ),
    ""
)</f>
        <v/>
      </c>
      <c r="G82" s="137" t="str">
        <f>IF(LAHIKONTAKTSED!$AJ82,
    IF(
        OR(
            LAHIKONTAKTSED!$I82 = "Lapsevanem",
            LAHIKONTAKTSED!$I82 = "Eestkostja"
        ),
        0,
        IF(
            LAHIKONTAKTSED!G82 &lt;&gt; "",
            1,
            2
        )
    ),
    ""
)</f>
        <v/>
      </c>
      <c r="H82" s="137" t="str">
        <f>IF(LAHIKONTAKTSED!$AJ82, IF(LAHIKONTAKTSED!H82 &lt;&gt; "", 1, 2), "")</f>
        <v/>
      </c>
      <c r="I82" s="157" t="str">
        <f>IF(LAHIKONTAKTSED!$AJ82,
    IF(OR(
        EXACT(LAHIKONTAKTSED!I82, "Lähikontaktne"),
        EXACT(LAHIKONTAKTSED!I82, "Lapsevanem"),
        EXACT(LAHIKONTAKTSED!I82, "Eestkostja")
    ), 1, -2),
    ""
)</f>
        <v/>
      </c>
      <c r="J82" s="137" t="str">
        <f>IF(
    AND(LAHIKONTAKTSED!$AJ82,  LAHIKONTAKTSED!$I82 &lt;&gt; ""),
    IF(
        OR(
            EXACT(LAHIKONTAKTSED!$I82, "Lapsevanem"),
            EXACT(LAHIKONTAKTSED!$I82, "Eestkostja")
        ),
        IF(
            LAHIKONTAKTSED!J82 &lt;&gt; "",
            1,
            -2
        ),
        0
    ),
    ""
)</f>
        <v/>
      </c>
      <c r="K82" s="137" t="str">
        <f>IF(
    AND(LAHIKONTAKTSED!$AJ82,  LAHIKONTAKTSED!$I82 &lt;&gt; ""),
    IF(
        OR(
            EXACT(LAHIKONTAKTSED!$I82, "Lapsevanem"),
            EXACT(LAHIKONTAKTSED!$I82, "Eestkostja")
        ),
        IF(
            LAHIKONTAKTSED!K82 &lt;&gt; "",
            1,
            -2
        ),
        0
    ),
    ""
)</f>
        <v/>
      </c>
      <c r="L82" s="137" t="str">
        <f ca="1">IF(
    AND(LAHIKONTAKTSED!$AJ82,  LAHIKONTAKTSED!$I82 &lt;&gt; ""),
    IF(
        OR(
            EXACT(LAHIKONTAKTSED!$I82, "Lapsevanem"),
            EXACT(LAHIKONTAKTSED!$I82, "Eestkostja")
        ),
        IF(
            LAHIKONTAKTSED!L82 &lt;&gt; "",
            IF(
                OR(
                    AND(
                        ISNUMBER(LAHIKONTAKTSED!L82),
                        LAHIKONTAKTSED!L82 &gt; 30000000000,
                        LAHIKONTAKTSED!L82 &lt; 63000000000,
                        IF(
                            ISERROR(TEXT((CODE(MID("FEDCA@",LEFT(LAHIKONTAKTSED!L82,1),1))-50)*1000000+LEFT(LAHIKONTAKTSED!L82,7),"0000\.00\.00")+0),
                            FALSE,
                            IF(
                                IF(
                                    MOD(SUMPRODUCT((MID(LAHIKONTAKTSED!L82,COLUMN($A$1:$J$1),1)+0),(MID("1234567891",COLUMN($A$1:$J$1),1)+0)),11)=10,
                                    MOD(MOD(SUMPRODUCT((MID(LAHIKONTAKTSED!L82,COLUMN($A$1:$J$1),1)+0),(MID("3456789123",COLUMN($A$1:$J$1),1)+0)),11),10),
                                    MOD(SUMPRODUCT((MID(LAHIKONTAKTSED!L82,COLUMN($A$1:$J$1),1)+0),(MID("1234567891",COLUMN($A$1:$J$1),1)+0)),11)
                                ) = MID(LAHIKONTAKTSED!L82,11,1)+0,
                                TRUE,
                                FALSE
                            )
                        )
                    ),
                    AND(
                        ISNUMBER(LAHIKONTAKTSED!L82),
                        NOT(
                            ISERROR(
                                DATE(
                                    YEAR(LAHIKONTAKTSED!L82),
                                    MONTH(LAHIKONTAKTSED!L82),
                                    DAY(LAHIKONTAKTSED!L82)
                                )
                            )
                        ),
                        IFERROR(LAHIKONTAKTSED!L82 &gt;= DATE(1910, 1, 1), FALSE),
                        IFERROR(LAHIKONTAKTSED!L82 &lt;= TODAY(), FALSE)
                    )
                ),
                1,
                -2),
            -1
        ),
        0
    ),
    ""
)</f>
        <v/>
      </c>
      <c r="M82" s="137" t="str">
        <f>IF(
    AND(LAHIKONTAKTSED!$AJ82,  LAHIKONTAKTSED!$I82 &lt;&gt; ""),
    IF(
        OR(
            EXACT(LAHIKONTAKTSED!$I82, "Lapsevanem"),
            EXACT(LAHIKONTAKTSED!$I82, "Eestkostja")
        ),
        IF(
            OR(
                AND(_xlfn.NUMBERVALUE(LAHIKONTAKTSED!M82) &gt;  5000000, _xlfn.NUMBERVALUE(LAHIKONTAKTSED!M82) &lt;  5999999),
                AND(_xlfn.NUMBERVALUE(LAHIKONTAKTSED!M82) &gt; 50000000, _xlfn.NUMBERVALUE(LAHIKONTAKTSED!M82) &lt; 59999999)
            ),
            1,
            -2
        ),
        0
    ),
    ""
)</f>
        <v/>
      </c>
      <c r="N82" s="137" t="str">
        <f>IF(
    AND(LAHIKONTAKTSED!$AJ82,  LAHIKONTAKTSED!$I82 &lt;&gt; ""),
    IF(
        OR(
            EXACT(LAHIKONTAKTSED!$I82, "Lapsevanem"),
            EXACT(LAHIKONTAKTSED!$I82, "Eestkostja")
        ),
        IF(
            LAHIKONTAKTSED!N82 &lt;&gt; "",
            1,
            2
        ),
        0
    ),
    ""
)</f>
        <v/>
      </c>
      <c r="O82" s="136" t="str">
        <f>IF(
    LAHIKONTAKTSED!$AJ82,
    IF(LAHIKONTAKTSED!O82 &lt;&gt; "", 1, -1),
    ""
)</f>
        <v/>
      </c>
      <c r="P82" s="136" t="str">
        <f>IF(
    LAHIKONTAKTSED!$AJ82,
    IF(LAHIKONTAKTSED!P82 &lt;&gt; "", 1, -1),
    ""
)</f>
        <v/>
      </c>
      <c r="Q82" s="136" t="str">
        <f>IF(
    LAHIKONTAKTSED!$AJ82,
    IF(LAHIKONTAKTSED!Q82 &lt;&gt; "", 1, -1),
    ""
)</f>
        <v/>
      </c>
      <c r="R82" s="136" t="str">
        <f>IF(
    LAHIKONTAKTSED!$AJ82,
    IF(LAHIKONTAKTSED!R82 &lt;&gt; "", 1, 2),
    ""
)</f>
        <v/>
      </c>
      <c r="S82" s="158" t="str">
        <f ca="1">IF(LAHIKONTAKTSED!$AJ82,
    IF(AND(
        ISNUMBER(LAHIKONTAKTSED!S82),
        NOT(
            ISERROR(
                DATE(
                    YEAR(LAHIKONTAKTSED!S82),
                    MONTH(LAHIKONTAKTSED!S82),
                    DAY(LAHIKONTAKTSED!S82)
                )
            )
        ),
        IFERROR(LAHIKONTAKTSED!S82 &gt;= TODAY()-13, FALSE),
        IFERROR(LAHIKONTAKTSED!S82 &lt;= TODAY(), FALSE)
    ), 1, -2),
    ""
)</f>
        <v/>
      </c>
      <c r="T82" s="158" t="str">
        <f ca="1">IF(LAHIKONTAKTSED!$AJ82,
    IF(AND(
        ISNUMBER(LAHIKONTAKTSED!T82),
        NOT(
            ISERROR(
                DATE(
                    YEAR(LAHIKONTAKTSED!T82),
                    MONTH(LAHIKONTAKTSED!T82),
                    DAY(LAHIKONTAKTSED!T82)
                )
            )
        ),
        IFERROR(LAHIKONTAKTSED!T82 &gt;= TODAY()-13, FALSE),
        IFERROR(LAHIKONTAKTSED!T82 &lt;= TODAY()+1, FALSE)
    ), 1, -2),
    ""
)</f>
        <v/>
      </c>
      <c r="U82" s="159" t="str">
        <f ca="1">IF(LAHIKONTAKTSED!$AJ82,
    IF(AND(
        ISNUMBER(LAHIKONTAKTSED!U82),
        NOT(
            ISERROR(
                DATE(
                    YEAR(LAHIKONTAKTSED!U82),
                    MONTH(LAHIKONTAKTSED!U82),
                    DAY(LAHIKONTAKTSED!U82)
                )
            )
        ),
        IFERROR(LAHIKONTAKTSED!U82 &gt;= TODAY(), FALSE),
        IFERROR(LAHIKONTAKTSED!U82 &lt;= TODAY() + 11, FALSE)
    ), 1, -2),
    ""
)</f>
        <v/>
      </c>
      <c r="V82" s="136" t="str">
        <f>IF(
    LAHIKONTAKTSED!$AJ82,
    IF(LAHIKONTAKTSED!V82 &lt;&gt; "", 1, -1),
    ""
)</f>
        <v/>
      </c>
      <c r="W82" s="136" t="str">
        <f>IF(
    LAHIKONTAKTSED!$AJ82,
    IF(LAHIKONTAKTSED!W82 &lt;&gt; "", 1, -1),
    ""
)</f>
        <v/>
      </c>
      <c r="X82" s="159" t="str">
        <f ca="1">IF(
    AND(
        LAHIKONTAKTSED!$AJ82
    ),
    IF(
        LAHIKONTAKTSED!X82 &lt;&gt; "",
        IF(
            OR(
            AND(
                ISNUMBER(LAHIKONTAKTSED!X82),
                LAHIKONTAKTSED!X82 &gt; 30000000000,
                LAHIKONTAKTSED!X82 &lt; 63000000000,
                IFERROR(IF(
                    ISERROR(TEXT((CODE(MID("FEDCA@",LEFT(LAHIKONTAKTSED!X82,1),1))-50)*1000000+LEFT(LAHIKONTAKTSED!X82,7),"0000\.00\.00")+0),
                    FALSE,
                    IF(
                        IF(
                            MOD(SUMPRODUCT((MID(LAHIKONTAKTSED!X82,COLUMN($A$1:$J$1),1)+0),(MID("1234567891",COLUMN($A$1:$J$1),1)+0)),11)=10,
                            MOD(MOD(SUMPRODUCT((MID(LAHIKONTAKTSED!X82,COLUMN($A$1:$J$1),1)+0),(MID("3456789123",COLUMN($A$1:$J$1),1)+0)),11),10),
                            MOD(SUMPRODUCT((MID(LAHIKONTAKTSED!X82,COLUMN($A$1:$J$1),1)+0),(MID("1234567891",COLUMN($A$1:$J$1),1)+0)),11)
                        ) = MID(LAHIKONTAKTSED!X82,11,1)+0,
                        TRUE,
                        FALSE
                    )
                ), FALSE)
            ),
            AND(
                ISNUMBER(LAHIKONTAKTSED!X82),
                NOT(
                    ISERROR(
                        DATE(
                            YEAR(LAHIKONTAKTSED!X82),
                            MONTH(LAHIKONTAKTSED!X82),
                            DAY(LAHIKONTAKTSED!X82)
                        )
                    )
                ),
                IFERROR(LAHIKONTAKTSED!X82 &gt;= DATE(1910, 1, 1), FALSE),
                IFERROR(LAHIKONTAKTSED!X82 &lt;= TODAY(), FALSE)
            )
        ), 1, -2),
    -1),
    ""
)</f>
        <v/>
      </c>
    </row>
    <row r="83" spans="1:24" x14ac:dyDescent="0.35">
      <c r="A83" s="138" t="str">
        <f>LAHIKONTAKTSED!A83</f>
        <v/>
      </c>
      <c r="B83" s="154" t="str">
        <f ca="1">IF(LAHIKONTAKTSED!$AJ83,
    IF(AND(
        ISNUMBER(LAHIKONTAKTSED!B83),
        NOT(
            ISERROR(
                DATE(
                    YEAR(LAHIKONTAKTSED!B83),
                    MONTH(LAHIKONTAKTSED!B83),
                    DAY(LAHIKONTAKTSED!B83)
                )
            )
        ),
        IFERROR(LAHIKONTAKTSED!B83 &gt;= TODAY()-13, FALSE),
        IFERROR(LAHIKONTAKTSED!B83 &lt;= TODAY(), FALSE)
    ), 1, -2),
    ""
)</f>
        <v/>
      </c>
      <c r="C83" s="155" t="str">
        <f>IF(LAHIKONTAKTSED!$AJ83,
    IF(AND(
        LAHIKONTAKTSED!C83 &lt;&gt; ""
    ), 1, -2),
    ""
)</f>
        <v/>
      </c>
      <c r="D83" s="155" t="str">
        <f>IF(LAHIKONTAKTSED!$AJ83,
    IF(AND(
        LAHIKONTAKTSED!D83 &lt;&gt; ""
    ), 1, -2),
    ""
)</f>
        <v/>
      </c>
      <c r="E83" s="156" t="str">
        <f ca="1">IF(LAHIKONTAKTSED!$AJ83,
    IF(
        LAHIKONTAKTSED!E83 &lt;&gt; "",
        IF(
            OR(
            AND(
                ISNUMBER(LAHIKONTAKTSED!E83),
                LAHIKONTAKTSED!E83 &gt; 30000000000,
                LAHIKONTAKTSED!E83 &lt; 63000000000,
                IFERROR(IF(
                    ISERROR(TEXT((CODE(MID("FEDCA@",LEFT(LAHIKONTAKTSED!E83,1),1))-50)*1000000+LEFT(LAHIKONTAKTSED!E83,7),"0000\.00\.00")+0),
                    FALSE,
                    IF(
                        IF(
                            MOD(SUMPRODUCT((MID(LAHIKONTAKTSED!E83,COLUMN($A$1:$J$1),1)+0),(MID("1234567891",COLUMN($A$1:$J$1),1)+0)),11)=10,
                            MOD(MOD(SUMPRODUCT((MID(LAHIKONTAKTSED!E83,COLUMN($A$1:$J$1),1)+0),(MID("3456789123",COLUMN($A$1:$J$1),1)+0)),11),10),
                            MOD(SUMPRODUCT((MID(LAHIKONTAKTSED!E83,COLUMN($A$1:$J$1),1)+0),(MID("1234567891",COLUMN($A$1:$J$1),1)+0)),11)
                        ) = MID(LAHIKONTAKTSED!E83,11,1)+0,
                        TRUE,
                        FALSE
                    )
                ), FALSE)
            ),
            AND(
                ISNUMBER(LAHIKONTAKTSED!E83),
                NOT(
                    ISERROR(
                        DATE(
                            YEAR(LAHIKONTAKTSED!E83),
                            MONTH(LAHIKONTAKTSED!E83),
                            DAY(LAHIKONTAKTSED!E83)
                        )
                    )
                ),
                IFERROR(LAHIKONTAKTSED!E83 &gt;= DATE(1910, 1, 1), FALSE),
                IFERROR(LAHIKONTAKTSED!E83 &lt;= TODAY(), FALSE)
            )
        ), 1, -2),
    -1),
    ""
)</f>
        <v/>
      </c>
      <c r="F83" s="137" t="str">
        <f>IF(LAHIKONTAKTSED!$AJ83,
    IF(
        OR(
            LAHIKONTAKTSED!$I83 = "Lapsevanem",
            LAHIKONTAKTSED!$I83 = "Eestkostja"
        ),
        0,
        IF(
            OR(
                AND(_xlfn.NUMBERVALUE(LAHIKONTAKTSED!F83) &gt;  5000000, _xlfn.NUMBERVALUE(LAHIKONTAKTSED!F83) &lt;  5999999),
                AND(_xlfn.NUMBERVALUE(LAHIKONTAKTSED!F83) &gt; 50000000, _xlfn.NUMBERVALUE(LAHIKONTAKTSED!F83) &lt; 59999999)
            ),
            1,
            -2
        )
    ),
    ""
)</f>
        <v/>
      </c>
      <c r="G83" s="137" t="str">
        <f>IF(LAHIKONTAKTSED!$AJ83,
    IF(
        OR(
            LAHIKONTAKTSED!$I83 = "Lapsevanem",
            LAHIKONTAKTSED!$I83 = "Eestkostja"
        ),
        0,
        IF(
            LAHIKONTAKTSED!G83 &lt;&gt; "",
            1,
            2
        )
    ),
    ""
)</f>
        <v/>
      </c>
      <c r="H83" s="137" t="str">
        <f>IF(LAHIKONTAKTSED!$AJ83, IF(LAHIKONTAKTSED!H83 &lt;&gt; "", 1, 2), "")</f>
        <v/>
      </c>
      <c r="I83" s="157" t="str">
        <f>IF(LAHIKONTAKTSED!$AJ83,
    IF(OR(
        EXACT(LAHIKONTAKTSED!I83, "Lähikontaktne"),
        EXACT(LAHIKONTAKTSED!I83, "Lapsevanem"),
        EXACT(LAHIKONTAKTSED!I83, "Eestkostja")
    ), 1, -2),
    ""
)</f>
        <v/>
      </c>
      <c r="J83" s="137" t="str">
        <f>IF(
    AND(LAHIKONTAKTSED!$AJ83,  LAHIKONTAKTSED!$I83 &lt;&gt; ""),
    IF(
        OR(
            EXACT(LAHIKONTAKTSED!$I83, "Lapsevanem"),
            EXACT(LAHIKONTAKTSED!$I83, "Eestkostja")
        ),
        IF(
            LAHIKONTAKTSED!J83 &lt;&gt; "",
            1,
            -2
        ),
        0
    ),
    ""
)</f>
        <v/>
      </c>
      <c r="K83" s="137" t="str">
        <f>IF(
    AND(LAHIKONTAKTSED!$AJ83,  LAHIKONTAKTSED!$I83 &lt;&gt; ""),
    IF(
        OR(
            EXACT(LAHIKONTAKTSED!$I83, "Lapsevanem"),
            EXACT(LAHIKONTAKTSED!$I83, "Eestkostja")
        ),
        IF(
            LAHIKONTAKTSED!K83 &lt;&gt; "",
            1,
            -2
        ),
        0
    ),
    ""
)</f>
        <v/>
      </c>
      <c r="L83" s="137" t="str">
        <f ca="1">IF(
    AND(LAHIKONTAKTSED!$AJ83,  LAHIKONTAKTSED!$I83 &lt;&gt; ""),
    IF(
        OR(
            EXACT(LAHIKONTAKTSED!$I83, "Lapsevanem"),
            EXACT(LAHIKONTAKTSED!$I83, "Eestkostja")
        ),
        IF(
            LAHIKONTAKTSED!L83 &lt;&gt; "",
            IF(
                OR(
                    AND(
                        ISNUMBER(LAHIKONTAKTSED!L83),
                        LAHIKONTAKTSED!L83 &gt; 30000000000,
                        LAHIKONTAKTSED!L83 &lt; 63000000000,
                        IF(
                            ISERROR(TEXT((CODE(MID("FEDCA@",LEFT(LAHIKONTAKTSED!L83,1),1))-50)*1000000+LEFT(LAHIKONTAKTSED!L83,7),"0000\.00\.00")+0),
                            FALSE,
                            IF(
                                IF(
                                    MOD(SUMPRODUCT((MID(LAHIKONTAKTSED!L83,COLUMN($A$1:$J$1),1)+0),(MID("1234567891",COLUMN($A$1:$J$1),1)+0)),11)=10,
                                    MOD(MOD(SUMPRODUCT((MID(LAHIKONTAKTSED!L83,COLUMN($A$1:$J$1),1)+0),(MID("3456789123",COLUMN($A$1:$J$1),1)+0)),11),10),
                                    MOD(SUMPRODUCT((MID(LAHIKONTAKTSED!L83,COLUMN($A$1:$J$1),1)+0),(MID("1234567891",COLUMN($A$1:$J$1),1)+0)),11)
                                ) = MID(LAHIKONTAKTSED!L83,11,1)+0,
                                TRUE,
                                FALSE
                            )
                        )
                    ),
                    AND(
                        ISNUMBER(LAHIKONTAKTSED!L83),
                        NOT(
                            ISERROR(
                                DATE(
                                    YEAR(LAHIKONTAKTSED!L83),
                                    MONTH(LAHIKONTAKTSED!L83),
                                    DAY(LAHIKONTAKTSED!L83)
                                )
                            )
                        ),
                        IFERROR(LAHIKONTAKTSED!L83 &gt;= DATE(1910, 1, 1), FALSE),
                        IFERROR(LAHIKONTAKTSED!L83 &lt;= TODAY(), FALSE)
                    )
                ),
                1,
                -2),
            -1
        ),
        0
    ),
    ""
)</f>
        <v/>
      </c>
      <c r="M83" s="137" t="str">
        <f>IF(
    AND(LAHIKONTAKTSED!$AJ83,  LAHIKONTAKTSED!$I83 &lt;&gt; ""),
    IF(
        OR(
            EXACT(LAHIKONTAKTSED!$I83, "Lapsevanem"),
            EXACT(LAHIKONTAKTSED!$I83, "Eestkostja")
        ),
        IF(
            OR(
                AND(_xlfn.NUMBERVALUE(LAHIKONTAKTSED!M83) &gt;  5000000, _xlfn.NUMBERVALUE(LAHIKONTAKTSED!M83) &lt;  5999999),
                AND(_xlfn.NUMBERVALUE(LAHIKONTAKTSED!M83) &gt; 50000000, _xlfn.NUMBERVALUE(LAHIKONTAKTSED!M83) &lt; 59999999)
            ),
            1,
            -2
        ),
        0
    ),
    ""
)</f>
        <v/>
      </c>
      <c r="N83" s="137" t="str">
        <f>IF(
    AND(LAHIKONTAKTSED!$AJ83,  LAHIKONTAKTSED!$I83 &lt;&gt; ""),
    IF(
        OR(
            EXACT(LAHIKONTAKTSED!$I83, "Lapsevanem"),
            EXACT(LAHIKONTAKTSED!$I83, "Eestkostja")
        ),
        IF(
            LAHIKONTAKTSED!N83 &lt;&gt; "",
            1,
            2
        ),
        0
    ),
    ""
)</f>
        <v/>
      </c>
      <c r="O83" s="136" t="str">
        <f>IF(
    LAHIKONTAKTSED!$AJ83,
    IF(LAHIKONTAKTSED!O83 &lt;&gt; "", 1, -1),
    ""
)</f>
        <v/>
      </c>
      <c r="P83" s="136" t="str">
        <f>IF(
    LAHIKONTAKTSED!$AJ83,
    IF(LAHIKONTAKTSED!P83 &lt;&gt; "", 1, -1),
    ""
)</f>
        <v/>
      </c>
      <c r="Q83" s="136" t="str">
        <f>IF(
    LAHIKONTAKTSED!$AJ83,
    IF(LAHIKONTAKTSED!Q83 &lt;&gt; "", 1, -1),
    ""
)</f>
        <v/>
      </c>
      <c r="R83" s="136" t="str">
        <f>IF(
    LAHIKONTAKTSED!$AJ83,
    IF(LAHIKONTAKTSED!R83 &lt;&gt; "", 1, 2),
    ""
)</f>
        <v/>
      </c>
      <c r="S83" s="158" t="str">
        <f ca="1">IF(LAHIKONTAKTSED!$AJ83,
    IF(AND(
        ISNUMBER(LAHIKONTAKTSED!S83),
        NOT(
            ISERROR(
                DATE(
                    YEAR(LAHIKONTAKTSED!S83),
                    MONTH(LAHIKONTAKTSED!S83),
                    DAY(LAHIKONTAKTSED!S83)
                )
            )
        ),
        IFERROR(LAHIKONTAKTSED!S83 &gt;= TODAY()-13, FALSE),
        IFERROR(LAHIKONTAKTSED!S83 &lt;= TODAY(), FALSE)
    ), 1, -2),
    ""
)</f>
        <v/>
      </c>
      <c r="T83" s="158" t="str">
        <f ca="1">IF(LAHIKONTAKTSED!$AJ83,
    IF(AND(
        ISNUMBER(LAHIKONTAKTSED!T83),
        NOT(
            ISERROR(
                DATE(
                    YEAR(LAHIKONTAKTSED!T83),
                    MONTH(LAHIKONTAKTSED!T83),
                    DAY(LAHIKONTAKTSED!T83)
                )
            )
        ),
        IFERROR(LAHIKONTAKTSED!T83 &gt;= TODAY()-13, FALSE),
        IFERROR(LAHIKONTAKTSED!T83 &lt;= TODAY()+1, FALSE)
    ), 1, -2),
    ""
)</f>
        <v/>
      </c>
      <c r="U83" s="159" t="str">
        <f ca="1">IF(LAHIKONTAKTSED!$AJ83,
    IF(AND(
        ISNUMBER(LAHIKONTAKTSED!U83),
        NOT(
            ISERROR(
                DATE(
                    YEAR(LAHIKONTAKTSED!U83),
                    MONTH(LAHIKONTAKTSED!U83),
                    DAY(LAHIKONTAKTSED!U83)
                )
            )
        ),
        IFERROR(LAHIKONTAKTSED!U83 &gt;= TODAY(), FALSE),
        IFERROR(LAHIKONTAKTSED!U83 &lt;= TODAY() + 11, FALSE)
    ), 1, -2),
    ""
)</f>
        <v/>
      </c>
      <c r="V83" s="136" t="str">
        <f>IF(
    LAHIKONTAKTSED!$AJ83,
    IF(LAHIKONTAKTSED!V83 &lt;&gt; "", 1, -1),
    ""
)</f>
        <v/>
      </c>
      <c r="W83" s="136" t="str">
        <f>IF(
    LAHIKONTAKTSED!$AJ83,
    IF(LAHIKONTAKTSED!W83 &lt;&gt; "", 1, -1),
    ""
)</f>
        <v/>
      </c>
      <c r="X83" s="159" t="str">
        <f ca="1">IF(
    AND(
        LAHIKONTAKTSED!$AJ83
    ),
    IF(
        LAHIKONTAKTSED!X83 &lt;&gt; "",
        IF(
            OR(
            AND(
                ISNUMBER(LAHIKONTAKTSED!X83),
                LAHIKONTAKTSED!X83 &gt; 30000000000,
                LAHIKONTAKTSED!X83 &lt; 63000000000,
                IFERROR(IF(
                    ISERROR(TEXT((CODE(MID("FEDCA@",LEFT(LAHIKONTAKTSED!X83,1),1))-50)*1000000+LEFT(LAHIKONTAKTSED!X83,7),"0000\.00\.00")+0),
                    FALSE,
                    IF(
                        IF(
                            MOD(SUMPRODUCT((MID(LAHIKONTAKTSED!X83,COLUMN($A$1:$J$1),1)+0),(MID("1234567891",COLUMN($A$1:$J$1),1)+0)),11)=10,
                            MOD(MOD(SUMPRODUCT((MID(LAHIKONTAKTSED!X83,COLUMN($A$1:$J$1),1)+0),(MID("3456789123",COLUMN($A$1:$J$1),1)+0)),11),10),
                            MOD(SUMPRODUCT((MID(LAHIKONTAKTSED!X83,COLUMN($A$1:$J$1),1)+0),(MID("1234567891",COLUMN($A$1:$J$1),1)+0)),11)
                        ) = MID(LAHIKONTAKTSED!X83,11,1)+0,
                        TRUE,
                        FALSE
                    )
                ), FALSE)
            ),
            AND(
                ISNUMBER(LAHIKONTAKTSED!X83),
                NOT(
                    ISERROR(
                        DATE(
                            YEAR(LAHIKONTAKTSED!X83),
                            MONTH(LAHIKONTAKTSED!X83),
                            DAY(LAHIKONTAKTSED!X83)
                        )
                    )
                ),
                IFERROR(LAHIKONTAKTSED!X83 &gt;= DATE(1910, 1, 1), FALSE),
                IFERROR(LAHIKONTAKTSED!X83 &lt;= TODAY(), FALSE)
            )
        ), 1, -2),
    -1),
    ""
)</f>
        <v/>
      </c>
    </row>
    <row r="84" spans="1:24" x14ac:dyDescent="0.35">
      <c r="A84" s="138" t="str">
        <f>LAHIKONTAKTSED!A84</f>
        <v/>
      </c>
      <c r="B84" s="154" t="str">
        <f ca="1">IF(LAHIKONTAKTSED!$AJ84,
    IF(AND(
        ISNUMBER(LAHIKONTAKTSED!B84),
        NOT(
            ISERROR(
                DATE(
                    YEAR(LAHIKONTAKTSED!B84),
                    MONTH(LAHIKONTAKTSED!B84),
                    DAY(LAHIKONTAKTSED!B84)
                )
            )
        ),
        IFERROR(LAHIKONTAKTSED!B84 &gt;= TODAY()-13, FALSE),
        IFERROR(LAHIKONTAKTSED!B84 &lt;= TODAY(), FALSE)
    ), 1, -2),
    ""
)</f>
        <v/>
      </c>
      <c r="C84" s="155" t="str">
        <f>IF(LAHIKONTAKTSED!$AJ84,
    IF(AND(
        LAHIKONTAKTSED!C84 &lt;&gt; ""
    ), 1, -2),
    ""
)</f>
        <v/>
      </c>
      <c r="D84" s="155" t="str">
        <f>IF(LAHIKONTAKTSED!$AJ84,
    IF(AND(
        LAHIKONTAKTSED!D84 &lt;&gt; ""
    ), 1, -2),
    ""
)</f>
        <v/>
      </c>
      <c r="E84" s="156" t="str">
        <f ca="1">IF(LAHIKONTAKTSED!$AJ84,
    IF(
        LAHIKONTAKTSED!E84 &lt;&gt; "",
        IF(
            OR(
            AND(
                ISNUMBER(LAHIKONTAKTSED!E84),
                LAHIKONTAKTSED!E84 &gt; 30000000000,
                LAHIKONTAKTSED!E84 &lt; 63000000000,
                IFERROR(IF(
                    ISERROR(TEXT((CODE(MID("FEDCA@",LEFT(LAHIKONTAKTSED!E84,1),1))-50)*1000000+LEFT(LAHIKONTAKTSED!E84,7),"0000\.00\.00")+0),
                    FALSE,
                    IF(
                        IF(
                            MOD(SUMPRODUCT((MID(LAHIKONTAKTSED!E84,COLUMN($A$1:$J$1),1)+0),(MID("1234567891",COLUMN($A$1:$J$1),1)+0)),11)=10,
                            MOD(MOD(SUMPRODUCT((MID(LAHIKONTAKTSED!E84,COLUMN($A$1:$J$1),1)+0),(MID("3456789123",COLUMN($A$1:$J$1),1)+0)),11),10),
                            MOD(SUMPRODUCT((MID(LAHIKONTAKTSED!E84,COLUMN($A$1:$J$1),1)+0),(MID("1234567891",COLUMN($A$1:$J$1),1)+0)),11)
                        ) = MID(LAHIKONTAKTSED!E84,11,1)+0,
                        TRUE,
                        FALSE
                    )
                ), FALSE)
            ),
            AND(
                ISNUMBER(LAHIKONTAKTSED!E84),
                NOT(
                    ISERROR(
                        DATE(
                            YEAR(LAHIKONTAKTSED!E84),
                            MONTH(LAHIKONTAKTSED!E84),
                            DAY(LAHIKONTAKTSED!E84)
                        )
                    )
                ),
                IFERROR(LAHIKONTAKTSED!E84 &gt;= DATE(1910, 1, 1), FALSE),
                IFERROR(LAHIKONTAKTSED!E84 &lt;= TODAY(), FALSE)
            )
        ), 1, -2),
    -1),
    ""
)</f>
        <v/>
      </c>
      <c r="F84" s="137" t="str">
        <f>IF(LAHIKONTAKTSED!$AJ84,
    IF(
        OR(
            LAHIKONTAKTSED!$I84 = "Lapsevanem",
            LAHIKONTAKTSED!$I84 = "Eestkostja"
        ),
        0,
        IF(
            OR(
                AND(_xlfn.NUMBERVALUE(LAHIKONTAKTSED!F84) &gt;  5000000, _xlfn.NUMBERVALUE(LAHIKONTAKTSED!F84) &lt;  5999999),
                AND(_xlfn.NUMBERVALUE(LAHIKONTAKTSED!F84) &gt; 50000000, _xlfn.NUMBERVALUE(LAHIKONTAKTSED!F84) &lt; 59999999)
            ),
            1,
            -2
        )
    ),
    ""
)</f>
        <v/>
      </c>
      <c r="G84" s="137" t="str">
        <f>IF(LAHIKONTAKTSED!$AJ84,
    IF(
        OR(
            LAHIKONTAKTSED!$I84 = "Lapsevanem",
            LAHIKONTAKTSED!$I84 = "Eestkostja"
        ),
        0,
        IF(
            LAHIKONTAKTSED!G84 &lt;&gt; "",
            1,
            2
        )
    ),
    ""
)</f>
        <v/>
      </c>
      <c r="H84" s="137" t="str">
        <f>IF(LAHIKONTAKTSED!$AJ84, IF(LAHIKONTAKTSED!H84 &lt;&gt; "", 1, 2), "")</f>
        <v/>
      </c>
      <c r="I84" s="157" t="str">
        <f>IF(LAHIKONTAKTSED!$AJ84,
    IF(OR(
        EXACT(LAHIKONTAKTSED!I84, "Lähikontaktne"),
        EXACT(LAHIKONTAKTSED!I84, "Lapsevanem"),
        EXACT(LAHIKONTAKTSED!I84, "Eestkostja")
    ), 1, -2),
    ""
)</f>
        <v/>
      </c>
      <c r="J84" s="137" t="str">
        <f>IF(
    AND(LAHIKONTAKTSED!$AJ84,  LAHIKONTAKTSED!$I84 &lt;&gt; ""),
    IF(
        OR(
            EXACT(LAHIKONTAKTSED!$I84, "Lapsevanem"),
            EXACT(LAHIKONTAKTSED!$I84, "Eestkostja")
        ),
        IF(
            LAHIKONTAKTSED!J84 &lt;&gt; "",
            1,
            -2
        ),
        0
    ),
    ""
)</f>
        <v/>
      </c>
      <c r="K84" s="137" t="str">
        <f>IF(
    AND(LAHIKONTAKTSED!$AJ84,  LAHIKONTAKTSED!$I84 &lt;&gt; ""),
    IF(
        OR(
            EXACT(LAHIKONTAKTSED!$I84, "Lapsevanem"),
            EXACT(LAHIKONTAKTSED!$I84, "Eestkostja")
        ),
        IF(
            LAHIKONTAKTSED!K84 &lt;&gt; "",
            1,
            -2
        ),
        0
    ),
    ""
)</f>
        <v/>
      </c>
      <c r="L84" s="137" t="str">
        <f ca="1">IF(
    AND(LAHIKONTAKTSED!$AJ84,  LAHIKONTAKTSED!$I84 &lt;&gt; ""),
    IF(
        OR(
            EXACT(LAHIKONTAKTSED!$I84, "Lapsevanem"),
            EXACT(LAHIKONTAKTSED!$I84, "Eestkostja")
        ),
        IF(
            LAHIKONTAKTSED!L84 &lt;&gt; "",
            IF(
                OR(
                    AND(
                        ISNUMBER(LAHIKONTAKTSED!L84),
                        LAHIKONTAKTSED!L84 &gt; 30000000000,
                        LAHIKONTAKTSED!L84 &lt; 63000000000,
                        IF(
                            ISERROR(TEXT((CODE(MID("FEDCA@",LEFT(LAHIKONTAKTSED!L84,1),1))-50)*1000000+LEFT(LAHIKONTAKTSED!L84,7),"0000\.00\.00")+0),
                            FALSE,
                            IF(
                                IF(
                                    MOD(SUMPRODUCT((MID(LAHIKONTAKTSED!L84,COLUMN($A$1:$J$1),1)+0),(MID("1234567891",COLUMN($A$1:$J$1),1)+0)),11)=10,
                                    MOD(MOD(SUMPRODUCT((MID(LAHIKONTAKTSED!L84,COLUMN($A$1:$J$1),1)+0),(MID("3456789123",COLUMN($A$1:$J$1),1)+0)),11),10),
                                    MOD(SUMPRODUCT((MID(LAHIKONTAKTSED!L84,COLUMN($A$1:$J$1),1)+0),(MID("1234567891",COLUMN($A$1:$J$1),1)+0)),11)
                                ) = MID(LAHIKONTAKTSED!L84,11,1)+0,
                                TRUE,
                                FALSE
                            )
                        )
                    ),
                    AND(
                        ISNUMBER(LAHIKONTAKTSED!L84),
                        NOT(
                            ISERROR(
                                DATE(
                                    YEAR(LAHIKONTAKTSED!L84),
                                    MONTH(LAHIKONTAKTSED!L84),
                                    DAY(LAHIKONTAKTSED!L84)
                                )
                            )
                        ),
                        IFERROR(LAHIKONTAKTSED!L84 &gt;= DATE(1910, 1, 1), FALSE),
                        IFERROR(LAHIKONTAKTSED!L84 &lt;= TODAY(), FALSE)
                    )
                ),
                1,
                -2),
            -1
        ),
        0
    ),
    ""
)</f>
        <v/>
      </c>
      <c r="M84" s="137" t="str">
        <f>IF(
    AND(LAHIKONTAKTSED!$AJ84,  LAHIKONTAKTSED!$I84 &lt;&gt; ""),
    IF(
        OR(
            EXACT(LAHIKONTAKTSED!$I84, "Lapsevanem"),
            EXACT(LAHIKONTAKTSED!$I84, "Eestkostja")
        ),
        IF(
            OR(
                AND(_xlfn.NUMBERVALUE(LAHIKONTAKTSED!M84) &gt;  5000000, _xlfn.NUMBERVALUE(LAHIKONTAKTSED!M84) &lt;  5999999),
                AND(_xlfn.NUMBERVALUE(LAHIKONTAKTSED!M84) &gt; 50000000, _xlfn.NUMBERVALUE(LAHIKONTAKTSED!M84) &lt; 59999999)
            ),
            1,
            -2
        ),
        0
    ),
    ""
)</f>
        <v/>
      </c>
      <c r="N84" s="137" t="str">
        <f>IF(
    AND(LAHIKONTAKTSED!$AJ84,  LAHIKONTAKTSED!$I84 &lt;&gt; ""),
    IF(
        OR(
            EXACT(LAHIKONTAKTSED!$I84, "Lapsevanem"),
            EXACT(LAHIKONTAKTSED!$I84, "Eestkostja")
        ),
        IF(
            LAHIKONTAKTSED!N84 &lt;&gt; "",
            1,
            2
        ),
        0
    ),
    ""
)</f>
        <v/>
      </c>
      <c r="O84" s="136" t="str">
        <f>IF(
    LAHIKONTAKTSED!$AJ84,
    IF(LAHIKONTAKTSED!O84 &lt;&gt; "", 1, -1),
    ""
)</f>
        <v/>
      </c>
      <c r="P84" s="136" t="str">
        <f>IF(
    LAHIKONTAKTSED!$AJ84,
    IF(LAHIKONTAKTSED!P84 &lt;&gt; "", 1, -1),
    ""
)</f>
        <v/>
      </c>
      <c r="Q84" s="136" t="str">
        <f>IF(
    LAHIKONTAKTSED!$AJ84,
    IF(LAHIKONTAKTSED!Q84 &lt;&gt; "", 1, -1),
    ""
)</f>
        <v/>
      </c>
      <c r="R84" s="136" t="str">
        <f>IF(
    LAHIKONTAKTSED!$AJ84,
    IF(LAHIKONTAKTSED!R84 &lt;&gt; "", 1, 2),
    ""
)</f>
        <v/>
      </c>
      <c r="S84" s="158" t="str">
        <f ca="1">IF(LAHIKONTAKTSED!$AJ84,
    IF(AND(
        ISNUMBER(LAHIKONTAKTSED!S84),
        NOT(
            ISERROR(
                DATE(
                    YEAR(LAHIKONTAKTSED!S84),
                    MONTH(LAHIKONTAKTSED!S84),
                    DAY(LAHIKONTAKTSED!S84)
                )
            )
        ),
        IFERROR(LAHIKONTAKTSED!S84 &gt;= TODAY()-13, FALSE),
        IFERROR(LAHIKONTAKTSED!S84 &lt;= TODAY(), FALSE)
    ), 1, -2),
    ""
)</f>
        <v/>
      </c>
      <c r="T84" s="158" t="str">
        <f ca="1">IF(LAHIKONTAKTSED!$AJ84,
    IF(AND(
        ISNUMBER(LAHIKONTAKTSED!T84),
        NOT(
            ISERROR(
                DATE(
                    YEAR(LAHIKONTAKTSED!T84),
                    MONTH(LAHIKONTAKTSED!T84),
                    DAY(LAHIKONTAKTSED!T84)
                )
            )
        ),
        IFERROR(LAHIKONTAKTSED!T84 &gt;= TODAY()-13, FALSE),
        IFERROR(LAHIKONTAKTSED!T84 &lt;= TODAY()+1, FALSE)
    ), 1, -2),
    ""
)</f>
        <v/>
      </c>
      <c r="U84" s="159" t="str">
        <f ca="1">IF(LAHIKONTAKTSED!$AJ84,
    IF(AND(
        ISNUMBER(LAHIKONTAKTSED!U84),
        NOT(
            ISERROR(
                DATE(
                    YEAR(LAHIKONTAKTSED!U84),
                    MONTH(LAHIKONTAKTSED!U84),
                    DAY(LAHIKONTAKTSED!U84)
                )
            )
        ),
        IFERROR(LAHIKONTAKTSED!U84 &gt;= TODAY(), FALSE),
        IFERROR(LAHIKONTAKTSED!U84 &lt;= TODAY() + 11, FALSE)
    ), 1, -2),
    ""
)</f>
        <v/>
      </c>
      <c r="V84" s="136" t="str">
        <f>IF(
    LAHIKONTAKTSED!$AJ84,
    IF(LAHIKONTAKTSED!V84 &lt;&gt; "", 1, -1),
    ""
)</f>
        <v/>
      </c>
      <c r="W84" s="136" t="str">
        <f>IF(
    LAHIKONTAKTSED!$AJ84,
    IF(LAHIKONTAKTSED!W84 &lt;&gt; "", 1, -1),
    ""
)</f>
        <v/>
      </c>
      <c r="X84" s="159" t="str">
        <f ca="1">IF(
    AND(
        LAHIKONTAKTSED!$AJ84
    ),
    IF(
        LAHIKONTAKTSED!X84 &lt;&gt; "",
        IF(
            OR(
            AND(
                ISNUMBER(LAHIKONTAKTSED!X84),
                LAHIKONTAKTSED!X84 &gt; 30000000000,
                LAHIKONTAKTSED!X84 &lt; 63000000000,
                IFERROR(IF(
                    ISERROR(TEXT((CODE(MID("FEDCA@",LEFT(LAHIKONTAKTSED!X84,1),1))-50)*1000000+LEFT(LAHIKONTAKTSED!X84,7),"0000\.00\.00")+0),
                    FALSE,
                    IF(
                        IF(
                            MOD(SUMPRODUCT((MID(LAHIKONTAKTSED!X84,COLUMN($A$1:$J$1),1)+0),(MID("1234567891",COLUMN($A$1:$J$1),1)+0)),11)=10,
                            MOD(MOD(SUMPRODUCT((MID(LAHIKONTAKTSED!X84,COLUMN($A$1:$J$1),1)+0),(MID("3456789123",COLUMN($A$1:$J$1),1)+0)),11),10),
                            MOD(SUMPRODUCT((MID(LAHIKONTAKTSED!X84,COLUMN($A$1:$J$1),1)+0),(MID("1234567891",COLUMN($A$1:$J$1),1)+0)),11)
                        ) = MID(LAHIKONTAKTSED!X84,11,1)+0,
                        TRUE,
                        FALSE
                    )
                ), FALSE)
            ),
            AND(
                ISNUMBER(LAHIKONTAKTSED!X84),
                NOT(
                    ISERROR(
                        DATE(
                            YEAR(LAHIKONTAKTSED!X84),
                            MONTH(LAHIKONTAKTSED!X84),
                            DAY(LAHIKONTAKTSED!X84)
                        )
                    )
                ),
                IFERROR(LAHIKONTAKTSED!X84 &gt;= DATE(1910, 1, 1), FALSE),
                IFERROR(LAHIKONTAKTSED!X84 &lt;= TODAY(), FALSE)
            )
        ), 1, -2),
    -1),
    ""
)</f>
        <v/>
      </c>
    </row>
    <row r="85" spans="1:24" x14ac:dyDescent="0.35">
      <c r="A85" s="138" t="str">
        <f>LAHIKONTAKTSED!A85</f>
        <v/>
      </c>
      <c r="B85" s="154" t="str">
        <f ca="1">IF(LAHIKONTAKTSED!$AJ85,
    IF(AND(
        ISNUMBER(LAHIKONTAKTSED!B85),
        NOT(
            ISERROR(
                DATE(
                    YEAR(LAHIKONTAKTSED!B85),
                    MONTH(LAHIKONTAKTSED!B85),
                    DAY(LAHIKONTAKTSED!B85)
                )
            )
        ),
        IFERROR(LAHIKONTAKTSED!B85 &gt;= TODAY()-13, FALSE),
        IFERROR(LAHIKONTAKTSED!B85 &lt;= TODAY(), FALSE)
    ), 1, -2),
    ""
)</f>
        <v/>
      </c>
      <c r="C85" s="155" t="str">
        <f>IF(LAHIKONTAKTSED!$AJ85,
    IF(AND(
        LAHIKONTAKTSED!C85 &lt;&gt; ""
    ), 1, -2),
    ""
)</f>
        <v/>
      </c>
      <c r="D85" s="155" t="str">
        <f>IF(LAHIKONTAKTSED!$AJ85,
    IF(AND(
        LAHIKONTAKTSED!D85 &lt;&gt; ""
    ), 1, -2),
    ""
)</f>
        <v/>
      </c>
      <c r="E85" s="156" t="str">
        <f ca="1">IF(LAHIKONTAKTSED!$AJ85,
    IF(
        LAHIKONTAKTSED!E85 &lt;&gt; "",
        IF(
            OR(
            AND(
                ISNUMBER(LAHIKONTAKTSED!E85),
                LAHIKONTAKTSED!E85 &gt; 30000000000,
                LAHIKONTAKTSED!E85 &lt; 63000000000,
                IFERROR(IF(
                    ISERROR(TEXT((CODE(MID("FEDCA@",LEFT(LAHIKONTAKTSED!E85,1),1))-50)*1000000+LEFT(LAHIKONTAKTSED!E85,7),"0000\.00\.00")+0),
                    FALSE,
                    IF(
                        IF(
                            MOD(SUMPRODUCT((MID(LAHIKONTAKTSED!E85,COLUMN($A$1:$J$1),1)+0),(MID("1234567891",COLUMN($A$1:$J$1),1)+0)),11)=10,
                            MOD(MOD(SUMPRODUCT((MID(LAHIKONTAKTSED!E85,COLUMN($A$1:$J$1),1)+0),(MID("3456789123",COLUMN($A$1:$J$1),1)+0)),11),10),
                            MOD(SUMPRODUCT((MID(LAHIKONTAKTSED!E85,COLUMN($A$1:$J$1),1)+0),(MID("1234567891",COLUMN($A$1:$J$1),1)+0)),11)
                        ) = MID(LAHIKONTAKTSED!E85,11,1)+0,
                        TRUE,
                        FALSE
                    )
                ), FALSE)
            ),
            AND(
                ISNUMBER(LAHIKONTAKTSED!E85),
                NOT(
                    ISERROR(
                        DATE(
                            YEAR(LAHIKONTAKTSED!E85),
                            MONTH(LAHIKONTAKTSED!E85),
                            DAY(LAHIKONTAKTSED!E85)
                        )
                    )
                ),
                IFERROR(LAHIKONTAKTSED!E85 &gt;= DATE(1910, 1, 1), FALSE),
                IFERROR(LAHIKONTAKTSED!E85 &lt;= TODAY(), FALSE)
            )
        ), 1, -2),
    -1),
    ""
)</f>
        <v/>
      </c>
      <c r="F85" s="137" t="str">
        <f>IF(LAHIKONTAKTSED!$AJ85,
    IF(
        OR(
            LAHIKONTAKTSED!$I85 = "Lapsevanem",
            LAHIKONTAKTSED!$I85 = "Eestkostja"
        ),
        0,
        IF(
            OR(
                AND(_xlfn.NUMBERVALUE(LAHIKONTAKTSED!F85) &gt;  5000000, _xlfn.NUMBERVALUE(LAHIKONTAKTSED!F85) &lt;  5999999),
                AND(_xlfn.NUMBERVALUE(LAHIKONTAKTSED!F85) &gt; 50000000, _xlfn.NUMBERVALUE(LAHIKONTAKTSED!F85) &lt; 59999999)
            ),
            1,
            -2
        )
    ),
    ""
)</f>
        <v/>
      </c>
      <c r="G85" s="137" t="str">
        <f>IF(LAHIKONTAKTSED!$AJ85,
    IF(
        OR(
            LAHIKONTAKTSED!$I85 = "Lapsevanem",
            LAHIKONTAKTSED!$I85 = "Eestkostja"
        ),
        0,
        IF(
            LAHIKONTAKTSED!G85 &lt;&gt; "",
            1,
            2
        )
    ),
    ""
)</f>
        <v/>
      </c>
      <c r="H85" s="137" t="str">
        <f>IF(LAHIKONTAKTSED!$AJ85, IF(LAHIKONTAKTSED!H85 &lt;&gt; "", 1, 2), "")</f>
        <v/>
      </c>
      <c r="I85" s="157" t="str">
        <f>IF(LAHIKONTAKTSED!$AJ85,
    IF(OR(
        EXACT(LAHIKONTAKTSED!I85, "Lähikontaktne"),
        EXACT(LAHIKONTAKTSED!I85, "Lapsevanem"),
        EXACT(LAHIKONTAKTSED!I85, "Eestkostja")
    ), 1, -2),
    ""
)</f>
        <v/>
      </c>
      <c r="J85" s="137" t="str">
        <f>IF(
    AND(LAHIKONTAKTSED!$AJ85,  LAHIKONTAKTSED!$I85 &lt;&gt; ""),
    IF(
        OR(
            EXACT(LAHIKONTAKTSED!$I85, "Lapsevanem"),
            EXACT(LAHIKONTAKTSED!$I85, "Eestkostja")
        ),
        IF(
            LAHIKONTAKTSED!J85 &lt;&gt; "",
            1,
            -2
        ),
        0
    ),
    ""
)</f>
        <v/>
      </c>
      <c r="K85" s="137" t="str">
        <f>IF(
    AND(LAHIKONTAKTSED!$AJ85,  LAHIKONTAKTSED!$I85 &lt;&gt; ""),
    IF(
        OR(
            EXACT(LAHIKONTAKTSED!$I85, "Lapsevanem"),
            EXACT(LAHIKONTAKTSED!$I85, "Eestkostja")
        ),
        IF(
            LAHIKONTAKTSED!K85 &lt;&gt; "",
            1,
            -2
        ),
        0
    ),
    ""
)</f>
        <v/>
      </c>
      <c r="L85" s="137" t="str">
        <f ca="1">IF(
    AND(LAHIKONTAKTSED!$AJ85,  LAHIKONTAKTSED!$I85 &lt;&gt; ""),
    IF(
        OR(
            EXACT(LAHIKONTAKTSED!$I85, "Lapsevanem"),
            EXACT(LAHIKONTAKTSED!$I85, "Eestkostja")
        ),
        IF(
            LAHIKONTAKTSED!L85 &lt;&gt; "",
            IF(
                OR(
                    AND(
                        ISNUMBER(LAHIKONTAKTSED!L85),
                        LAHIKONTAKTSED!L85 &gt; 30000000000,
                        LAHIKONTAKTSED!L85 &lt; 63000000000,
                        IF(
                            ISERROR(TEXT((CODE(MID("FEDCA@",LEFT(LAHIKONTAKTSED!L85,1),1))-50)*1000000+LEFT(LAHIKONTAKTSED!L85,7),"0000\.00\.00")+0),
                            FALSE,
                            IF(
                                IF(
                                    MOD(SUMPRODUCT((MID(LAHIKONTAKTSED!L85,COLUMN($A$1:$J$1),1)+0),(MID("1234567891",COLUMN($A$1:$J$1),1)+0)),11)=10,
                                    MOD(MOD(SUMPRODUCT((MID(LAHIKONTAKTSED!L85,COLUMN($A$1:$J$1),1)+0),(MID("3456789123",COLUMN($A$1:$J$1),1)+0)),11),10),
                                    MOD(SUMPRODUCT((MID(LAHIKONTAKTSED!L85,COLUMN($A$1:$J$1),1)+0),(MID("1234567891",COLUMN($A$1:$J$1),1)+0)),11)
                                ) = MID(LAHIKONTAKTSED!L85,11,1)+0,
                                TRUE,
                                FALSE
                            )
                        )
                    ),
                    AND(
                        ISNUMBER(LAHIKONTAKTSED!L85),
                        NOT(
                            ISERROR(
                                DATE(
                                    YEAR(LAHIKONTAKTSED!L85),
                                    MONTH(LAHIKONTAKTSED!L85),
                                    DAY(LAHIKONTAKTSED!L85)
                                )
                            )
                        ),
                        IFERROR(LAHIKONTAKTSED!L85 &gt;= DATE(1910, 1, 1), FALSE),
                        IFERROR(LAHIKONTAKTSED!L85 &lt;= TODAY(), FALSE)
                    )
                ),
                1,
                -2),
            -1
        ),
        0
    ),
    ""
)</f>
        <v/>
      </c>
      <c r="M85" s="137" t="str">
        <f>IF(
    AND(LAHIKONTAKTSED!$AJ85,  LAHIKONTAKTSED!$I85 &lt;&gt; ""),
    IF(
        OR(
            EXACT(LAHIKONTAKTSED!$I85, "Lapsevanem"),
            EXACT(LAHIKONTAKTSED!$I85, "Eestkostja")
        ),
        IF(
            OR(
                AND(_xlfn.NUMBERVALUE(LAHIKONTAKTSED!M85) &gt;  5000000, _xlfn.NUMBERVALUE(LAHIKONTAKTSED!M85) &lt;  5999999),
                AND(_xlfn.NUMBERVALUE(LAHIKONTAKTSED!M85) &gt; 50000000, _xlfn.NUMBERVALUE(LAHIKONTAKTSED!M85) &lt; 59999999)
            ),
            1,
            -2
        ),
        0
    ),
    ""
)</f>
        <v/>
      </c>
      <c r="N85" s="137" t="str">
        <f>IF(
    AND(LAHIKONTAKTSED!$AJ85,  LAHIKONTAKTSED!$I85 &lt;&gt; ""),
    IF(
        OR(
            EXACT(LAHIKONTAKTSED!$I85, "Lapsevanem"),
            EXACT(LAHIKONTAKTSED!$I85, "Eestkostja")
        ),
        IF(
            LAHIKONTAKTSED!N85 &lt;&gt; "",
            1,
            2
        ),
        0
    ),
    ""
)</f>
        <v/>
      </c>
      <c r="O85" s="136" t="str">
        <f>IF(
    LAHIKONTAKTSED!$AJ85,
    IF(LAHIKONTAKTSED!O85 &lt;&gt; "", 1, -1),
    ""
)</f>
        <v/>
      </c>
      <c r="P85" s="136" t="str">
        <f>IF(
    LAHIKONTAKTSED!$AJ85,
    IF(LAHIKONTAKTSED!P85 &lt;&gt; "", 1, -1),
    ""
)</f>
        <v/>
      </c>
      <c r="Q85" s="136" t="str">
        <f>IF(
    LAHIKONTAKTSED!$AJ85,
    IF(LAHIKONTAKTSED!Q85 &lt;&gt; "", 1, -1),
    ""
)</f>
        <v/>
      </c>
      <c r="R85" s="136" t="str">
        <f>IF(
    LAHIKONTAKTSED!$AJ85,
    IF(LAHIKONTAKTSED!R85 &lt;&gt; "", 1, 2),
    ""
)</f>
        <v/>
      </c>
      <c r="S85" s="158" t="str">
        <f ca="1">IF(LAHIKONTAKTSED!$AJ85,
    IF(AND(
        ISNUMBER(LAHIKONTAKTSED!S85),
        NOT(
            ISERROR(
                DATE(
                    YEAR(LAHIKONTAKTSED!S85),
                    MONTH(LAHIKONTAKTSED!S85),
                    DAY(LAHIKONTAKTSED!S85)
                )
            )
        ),
        IFERROR(LAHIKONTAKTSED!S85 &gt;= TODAY()-13, FALSE),
        IFERROR(LAHIKONTAKTSED!S85 &lt;= TODAY(), FALSE)
    ), 1, -2),
    ""
)</f>
        <v/>
      </c>
      <c r="T85" s="158" t="str">
        <f ca="1">IF(LAHIKONTAKTSED!$AJ85,
    IF(AND(
        ISNUMBER(LAHIKONTAKTSED!T85),
        NOT(
            ISERROR(
                DATE(
                    YEAR(LAHIKONTAKTSED!T85),
                    MONTH(LAHIKONTAKTSED!T85),
                    DAY(LAHIKONTAKTSED!T85)
                )
            )
        ),
        IFERROR(LAHIKONTAKTSED!T85 &gt;= TODAY()-13, FALSE),
        IFERROR(LAHIKONTAKTSED!T85 &lt;= TODAY()+1, FALSE)
    ), 1, -2),
    ""
)</f>
        <v/>
      </c>
      <c r="U85" s="159" t="str">
        <f ca="1">IF(LAHIKONTAKTSED!$AJ85,
    IF(AND(
        ISNUMBER(LAHIKONTAKTSED!U85),
        NOT(
            ISERROR(
                DATE(
                    YEAR(LAHIKONTAKTSED!U85),
                    MONTH(LAHIKONTAKTSED!U85),
                    DAY(LAHIKONTAKTSED!U85)
                )
            )
        ),
        IFERROR(LAHIKONTAKTSED!U85 &gt;= TODAY(), FALSE),
        IFERROR(LAHIKONTAKTSED!U85 &lt;= TODAY() + 11, FALSE)
    ), 1, -2),
    ""
)</f>
        <v/>
      </c>
      <c r="V85" s="136" t="str">
        <f>IF(
    LAHIKONTAKTSED!$AJ85,
    IF(LAHIKONTAKTSED!V85 &lt;&gt; "", 1, -1),
    ""
)</f>
        <v/>
      </c>
      <c r="W85" s="136" t="str">
        <f>IF(
    LAHIKONTAKTSED!$AJ85,
    IF(LAHIKONTAKTSED!W85 &lt;&gt; "", 1, -1),
    ""
)</f>
        <v/>
      </c>
      <c r="X85" s="159" t="str">
        <f ca="1">IF(
    AND(
        LAHIKONTAKTSED!$AJ85
    ),
    IF(
        LAHIKONTAKTSED!X85 &lt;&gt; "",
        IF(
            OR(
            AND(
                ISNUMBER(LAHIKONTAKTSED!X85),
                LAHIKONTAKTSED!X85 &gt; 30000000000,
                LAHIKONTAKTSED!X85 &lt; 63000000000,
                IFERROR(IF(
                    ISERROR(TEXT((CODE(MID("FEDCA@",LEFT(LAHIKONTAKTSED!X85,1),1))-50)*1000000+LEFT(LAHIKONTAKTSED!X85,7),"0000\.00\.00")+0),
                    FALSE,
                    IF(
                        IF(
                            MOD(SUMPRODUCT((MID(LAHIKONTAKTSED!X85,COLUMN($A$1:$J$1),1)+0),(MID("1234567891",COLUMN($A$1:$J$1),1)+0)),11)=10,
                            MOD(MOD(SUMPRODUCT((MID(LAHIKONTAKTSED!X85,COLUMN($A$1:$J$1),1)+0),(MID("3456789123",COLUMN($A$1:$J$1),1)+0)),11),10),
                            MOD(SUMPRODUCT((MID(LAHIKONTAKTSED!X85,COLUMN($A$1:$J$1),1)+0),(MID("1234567891",COLUMN($A$1:$J$1),1)+0)),11)
                        ) = MID(LAHIKONTAKTSED!X85,11,1)+0,
                        TRUE,
                        FALSE
                    )
                ), FALSE)
            ),
            AND(
                ISNUMBER(LAHIKONTAKTSED!X85),
                NOT(
                    ISERROR(
                        DATE(
                            YEAR(LAHIKONTAKTSED!X85),
                            MONTH(LAHIKONTAKTSED!X85),
                            DAY(LAHIKONTAKTSED!X85)
                        )
                    )
                ),
                IFERROR(LAHIKONTAKTSED!X85 &gt;= DATE(1910, 1, 1), FALSE),
                IFERROR(LAHIKONTAKTSED!X85 &lt;= TODAY(), FALSE)
            )
        ), 1, -2),
    -1),
    ""
)</f>
        <v/>
      </c>
    </row>
    <row r="86" spans="1:24" x14ac:dyDescent="0.35">
      <c r="A86" s="138" t="str">
        <f>LAHIKONTAKTSED!A86</f>
        <v/>
      </c>
      <c r="B86" s="154" t="str">
        <f ca="1">IF(LAHIKONTAKTSED!$AJ86,
    IF(AND(
        ISNUMBER(LAHIKONTAKTSED!B86),
        NOT(
            ISERROR(
                DATE(
                    YEAR(LAHIKONTAKTSED!B86),
                    MONTH(LAHIKONTAKTSED!B86),
                    DAY(LAHIKONTAKTSED!B86)
                )
            )
        ),
        IFERROR(LAHIKONTAKTSED!B86 &gt;= TODAY()-13, FALSE),
        IFERROR(LAHIKONTAKTSED!B86 &lt;= TODAY(), FALSE)
    ), 1, -2),
    ""
)</f>
        <v/>
      </c>
      <c r="C86" s="155" t="str">
        <f>IF(LAHIKONTAKTSED!$AJ86,
    IF(AND(
        LAHIKONTAKTSED!C86 &lt;&gt; ""
    ), 1, -2),
    ""
)</f>
        <v/>
      </c>
      <c r="D86" s="155" t="str">
        <f>IF(LAHIKONTAKTSED!$AJ86,
    IF(AND(
        LAHIKONTAKTSED!D86 &lt;&gt; ""
    ), 1, -2),
    ""
)</f>
        <v/>
      </c>
      <c r="E86" s="156" t="str">
        <f ca="1">IF(LAHIKONTAKTSED!$AJ86,
    IF(
        LAHIKONTAKTSED!E86 &lt;&gt; "",
        IF(
            OR(
            AND(
                ISNUMBER(LAHIKONTAKTSED!E86),
                LAHIKONTAKTSED!E86 &gt; 30000000000,
                LAHIKONTAKTSED!E86 &lt; 63000000000,
                IFERROR(IF(
                    ISERROR(TEXT((CODE(MID("FEDCA@",LEFT(LAHIKONTAKTSED!E86,1),1))-50)*1000000+LEFT(LAHIKONTAKTSED!E86,7),"0000\.00\.00")+0),
                    FALSE,
                    IF(
                        IF(
                            MOD(SUMPRODUCT((MID(LAHIKONTAKTSED!E86,COLUMN($A$1:$J$1),1)+0),(MID("1234567891",COLUMN($A$1:$J$1),1)+0)),11)=10,
                            MOD(MOD(SUMPRODUCT((MID(LAHIKONTAKTSED!E86,COLUMN($A$1:$J$1),1)+0),(MID("3456789123",COLUMN($A$1:$J$1),1)+0)),11),10),
                            MOD(SUMPRODUCT((MID(LAHIKONTAKTSED!E86,COLUMN($A$1:$J$1),1)+0),(MID("1234567891",COLUMN($A$1:$J$1),1)+0)),11)
                        ) = MID(LAHIKONTAKTSED!E86,11,1)+0,
                        TRUE,
                        FALSE
                    )
                ), FALSE)
            ),
            AND(
                ISNUMBER(LAHIKONTAKTSED!E86),
                NOT(
                    ISERROR(
                        DATE(
                            YEAR(LAHIKONTAKTSED!E86),
                            MONTH(LAHIKONTAKTSED!E86),
                            DAY(LAHIKONTAKTSED!E86)
                        )
                    )
                ),
                IFERROR(LAHIKONTAKTSED!E86 &gt;= DATE(1910, 1, 1), FALSE),
                IFERROR(LAHIKONTAKTSED!E86 &lt;= TODAY(), FALSE)
            )
        ), 1, -2),
    -1),
    ""
)</f>
        <v/>
      </c>
      <c r="F86" s="137" t="str">
        <f>IF(LAHIKONTAKTSED!$AJ86,
    IF(
        OR(
            LAHIKONTAKTSED!$I86 = "Lapsevanem",
            LAHIKONTAKTSED!$I86 = "Eestkostja"
        ),
        0,
        IF(
            OR(
                AND(_xlfn.NUMBERVALUE(LAHIKONTAKTSED!F86) &gt;  5000000, _xlfn.NUMBERVALUE(LAHIKONTAKTSED!F86) &lt;  5999999),
                AND(_xlfn.NUMBERVALUE(LAHIKONTAKTSED!F86) &gt; 50000000, _xlfn.NUMBERVALUE(LAHIKONTAKTSED!F86) &lt; 59999999)
            ),
            1,
            -2
        )
    ),
    ""
)</f>
        <v/>
      </c>
      <c r="G86" s="137" t="str">
        <f>IF(LAHIKONTAKTSED!$AJ86,
    IF(
        OR(
            LAHIKONTAKTSED!$I86 = "Lapsevanem",
            LAHIKONTAKTSED!$I86 = "Eestkostja"
        ),
        0,
        IF(
            LAHIKONTAKTSED!G86 &lt;&gt; "",
            1,
            2
        )
    ),
    ""
)</f>
        <v/>
      </c>
      <c r="H86" s="137" t="str">
        <f>IF(LAHIKONTAKTSED!$AJ86, IF(LAHIKONTAKTSED!H86 &lt;&gt; "", 1, 2), "")</f>
        <v/>
      </c>
      <c r="I86" s="157" t="str">
        <f>IF(LAHIKONTAKTSED!$AJ86,
    IF(OR(
        EXACT(LAHIKONTAKTSED!I86, "Lähikontaktne"),
        EXACT(LAHIKONTAKTSED!I86, "Lapsevanem"),
        EXACT(LAHIKONTAKTSED!I86, "Eestkostja")
    ), 1, -2),
    ""
)</f>
        <v/>
      </c>
      <c r="J86" s="137" t="str">
        <f>IF(
    AND(LAHIKONTAKTSED!$AJ86,  LAHIKONTAKTSED!$I86 &lt;&gt; ""),
    IF(
        OR(
            EXACT(LAHIKONTAKTSED!$I86, "Lapsevanem"),
            EXACT(LAHIKONTAKTSED!$I86, "Eestkostja")
        ),
        IF(
            LAHIKONTAKTSED!J86 &lt;&gt; "",
            1,
            -2
        ),
        0
    ),
    ""
)</f>
        <v/>
      </c>
      <c r="K86" s="137" t="str">
        <f>IF(
    AND(LAHIKONTAKTSED!$AJ86,  LAHIKONTAKTSED!$I86 &lt;&gt; ""),
    IF(
        OR(
            EXACT(LAHIKONTAKTSED!$I86, "Lapsevanem"),
            EXACT(LAHIKONTAKTSED!$I86, "Eestkostja")
        ),
        IF(
            LAHIKONTAKTSED!K86 &lt;&gt; "",
            1,
            -2
        ),
        0
    ),
    ""
)</f>
        <v/>
      </c>
      <c r="L86" s="137" t="str">
        <f ca="1">IF(
    AND(LAHIKONTAKTSED!$AJ86,  LAHIKONTAKTSED!$I86 &lt;&gt; ""),
    IF(
        OR(
            EXACT(LAHIKONTAKTSED!$I86, "Lapsevanem"),
            EXACT(LAHIKONTAKTSED!$I86, "Eestkostja")
        ),
        IF(
            LAHIKONTAKTSED!L86 &lt;&gt; "",
            IF(
                OR(
                    AND(
                        ISNUMBER(LAHIKONTAKTSED!L86),
                        LAHIKONTAKTSED!L86 &gt; 30000000000,
                        LAHIKONTAKTSED!L86 &lt; 63000000000,
                        IF(
                            ISERROR(TEXT((CODE(MID("FEDCA@",LEFT(LAHIKONTAKTSED!L86,1),1))-50)*1000000+LEFT(LAHIKONTAKTSED!L86,7),"0000\.00\.00")+0),
                            FALSE,
                            IF(
                                IF(
                                    MOD(SUMPRODUCT((MID(LAHIKONTAKTSED!L86,COLUMN($A$1:$J$1),1)+0),(MID("1234567891",COLUMN($A$1:$J$1),1)+0)),11)=10,
                                    MOD(MOD(SUMPRODUCT((MID(LAHIKONTAKTSED!L86,COLUMN($A$1:$J$1),1)+0),(MID("3456789123",COLUMN($A$1:$J$1),1)+0)),11),10),
                                    MOD(SUMPRODUCT((MID(LAHIKONTAKTSED!L86,COLUMN($A$1:$J$1),1)+0),(MID("1234567891",COLUMN($A$1:$J$1),1)+0)),11)
                                ) = MID(LAHIKONTAKTSED!L86,11,1)+0,
                                TRUE,
                                FALSE
                            )
                        )
                    ),
                    AND(
                        ISNUMBER(LAHIKONTAKTSED!L86),
                        NOT(
                            ISERROR(
                                DATE(
                                    YEAR(LAHIKONTAKTSED!L86),
                                    MONTH(LAHIKONTAKTSED!L86),
                                    DAY(LAHIKONTAKTSED!L86)
                                )
                            )
                        ),
                        IFERROR(LAHIKONTAKTSED!L86 &gt;= DATE(1910, 1, 1), FALSE),
                        IFERROR(LAHIKONTAKTSED!L86 &lt;= TODAY(), FALSE)
                    )
                ),
                1,
                -2),
            -1
        ),
        0
    ),
    ""
)</f>
        <v/>
      </c>
      <c r="M86" s="137" t="str">
        <f>IF(
    AND(LAHIKONTAKTSED!$AJ86,  LAHIKONTAKTSED!$I86 &lt;&gt; ""),
    IF(
        OR(
            EXACT(LAHIKONTAKTSED!$I86, "Lapsevanem"),
            EXACT(LAHIKONTAKTSED!$I86, "Eestkostja")
        ),
        IF(
            OR(
                AND(_xlfn.NUMBERVALUE(LAHIKONTAKTSED!M86) &gt;  5000000, _xlfn.NUMBERVALUE(LAHIKONTAKTSED!M86) &lt;  5999999),
                AND(_xlfn.NUMBERVALUE(LAHIKONTAKTSED!M86) &gt; 50000000, _xlfn.NUMBERVALUE(LAHIKONTAKTSED!M86) &lt; 59999999)
            ),
            1,
            -2
        ),
        0
    ),
    ""
)</f>
        <v/>
      </c>
      <c r="N86" s="137" t="str">
        <f>IF(
    AND(LAHIKONTAKTSED!$AJ86,  LAHIKONTAKTSED!$I86 &lt;&gt; ""),
    IF(
        OR(
            EXACT(LAHIKONTAKTSED!$I86, "Lapsevanem"),
            EXACT(LAHIKONTAKTSED!$I86, "Eestkostja")
        ),
        IF(
            LAHIKONTAKTSED!N86 &lt;&gt; "",
            1,
            2
        ),
        0
    ),
    ""
)</f>
        <v/>
      </c>
      <c r="O86" s="136" t="str">
        <f>IF(
    LAHIKONTAKTSED!$AJ86,
    IF(LAHIKONTAKTSED!O86 &lt;&gt; "", 1, -1),
    ""
)</f>
        <v/>
      </c>
      <c r="P86" s="136" t="str">
        <f>IF(
    LAHIKONTAKTSED!$AJ86,
    IF(LAHIKONTAKTSED!P86 &lt;&gt; "", 1, -1),
    ""
)</f>
        <v/>
      </c>
      <c r="Q86" s="136" t="str">
        <f>IF(
    LAHIKONTAKTSED!$AJ86,
    IF(LAHIKONTAKTSED!Q86 &lt;&gt; "", 1, -1),
    ""
)</f>
        <v/>
      </c>
      <c r="R86" s="136" t="str">
        <f>IF(
    LAHIKONTAKTSED!$AJ86,
    IF(LAHIKONTAKTSED!R86 &lt;&gt; "", 1, 2),
    ""
)</f>
        <v/>
      </c>
      <c r="S86" s="158" t="str">
        <f ca="1">IF(LAHIKONTAKTSED!$AJ86,
    IF(AND(
        ISNUMBER(LAHIKONTAKTSED!S86),
        NOT(
            ISERROR(
                DATE(
                    YEAR(LAHIKONTAKTSED!S86),
                    MONTH(LAHIKONTAKTSED!S86),
                    DAY(LAHIKONTAKTSED!S86)
                )
            )
        ),
        IFERROR(LAHIKONTAKTSED!S86 &gt;= TODAY()-13, FALSE),
        IFERROR(LAHIKONTAKTSED!S86 &lt;= TODAY(), FALSE)
    ), 1, -2),
    ""
)</f>
        <v/>
      </c>
      <c r="T86" s="158" t="str">
        <f ca="1">IF(LAHIKONTAKTSED!$AJ86,
    IF(AND(
        ISNUMBER(LAHIKONTAKTSED!T86),
        NOT(
            ISERROR(
                DATE(
                    YEAR(LAHIKONTAKTSED!T86),
                    MONTH(LAHIKONTAKTSED!T86),
                    DAY(LAHIKONTAKTSED!T86)
                )
            )
        ),
        IFERROR(LAHIKONTAKTSED!T86 &gt;= TODAY()-13, FALSE),
        IFERROR(LAHIKONTAKTSED!T86 &lt;= TODAY()+1, FALSE)
    ), 1, -2),
    ""
)</f>
        <v/>
      </c>
      <c r="U86" s="159" t="str">
        <f ca="1">IF(LAHIKONTAKTSED!$AJ86,
    IF(AND(
        ISNUMBER(LAHIKONTAKTSED!U86),
        NOT(
            ISERROR(
                DATE(
                    YEAR(LAHIKONTAKTSED!U86),
                    MONTH(LAHIKONTAKTSED!U86),
                    DAY(LAHIKONTAKTSED!U86)
                )
            )
        ),
        IFERROR(LAHIKONTAKTSED!U86 &gt;= TODAY(), FALSE),
        IFERROR(LAHIKONTAKTSED!U86 &lt;= TODAY() + 11, FALSE)
    ), 1, -2),
    ""
)</f>
        <v/>
      </c>
      <c r="V86" s="136" t="str">
        <f>IF(
    LAHIKONTAKTSED!$AJ86,
    IF(LAHIKONTAKTSED!V86 &lt;&gt; "", 1, -1),
    ""
)</f>
        <v/>
      </c>
      <c r="W86" s="136" t="str">
        <f>IF(
    LAHIKONTAKTSED!$AJ86,
    IF(LAHIKONTAKTSED!W86 &lt;&gt; "", 1, -1),
    ""
)</f>
        <v/>
      </c>
      <c r="X86" s="159" t="str">
        <f ca="1">IF(
    AND(
        LAHIKONTAKTSED!$AJ86
    ),
    IF(
        LAHIKONTAKTSED!X86 &lt;&gt; "",
        IF(
            OR(
            AND(
                ISNUMBER(LAHIKONTAKTSED!X86),
                LAHIKONTAKTSED!X86 &gt; 30000000000,
                LAHIKONTAKTSED!X86 &lt; 63000000000,
                IFERROR(IF(
                    ISERROR(TEXT((CODE(MID("FEDCA@",LEFT(LAHIKONTAKTSED!X86,1),1))-50)*1000000+LEFT(LAHIKONTAKTSED!X86,7),"0000\.00\.00")+0),
                    FALSE,
                    IF(
                        IF(
                            MOD(SUMPRODUCT((MID(LAHIKONTAKTSED!X86,COLUMN($A$1:$J$1),1)+0),(MID("1234567891",COLUMN($A$1:$J$1),1)+0)),11)=10,
                            MOD(MOD(SUMPRODUCT((MID(LAHIKONTAKTSED!X86,COLUMN($A$1:$J$1),1)+0),(MID("3456789123",COLUMN($A$1:$J$1),1)+0)),11),10),
                            MOD(SUMPRODUCT((MID(LAHIKONTAKTSED!X86,COLUMN($A$1:$J$1),1)+0),(MID("1234567891",COLUMN($A$1:$J$1),1)+0)),11)
                        ) = MID(LAHIKONTAKTSED!X86,11,1)+0,
                        TRUE,
                        FALSE
                    )
                ), FALSE)
            ),
            AND(
                ISNUMBER(LAHIKONTAKTSED!X86),
                NOT(
                    ISERROR(
                        DATE(
                            YEAR(LAHIKONTAKTSED!X86),
                            MONTH(LAHIKONTAKTSED!X86),
                            DAY(LAHIKONTAKTSED!X86)
                        )
                    )
                ),
                IFERROR(LAHIKONTAKTSED!X86 &gt;= DATE(1910, 1, 1), FALSE),
                IFERROR(LAHIKONTAKTSED!X86 &lt;= TODAY(), FALSE)
            )
        ), 1, -2),
    -1),
    ""
)</f>
        <v/>
      </c>
    </row>
    <row r="87" spans="1:24" x14ac:dyDescent="0.35">
      <c r="A87" s="138" t="str">
        <f>LAHIKONTAKTSED!A87</f>
        <v/>
      </c>
      <c r="B87" s="154" t="str">
        <f ca="1">IF(LAHIKONTAKTSED!$AJ87,
    IF(AND(
        ISNUMBER(LAHIKONTAKTSED!B87),
        NOT(
            ISERROR(
                DATE(
                    YEAR(LAHIKONTAKTSED!B87),
                    MONTH(LAHIKONTAKTSED!B87),
                    DAY(LAHIKONTAKTSED!B87)
                )
            )
        ),
        IFERROR(LAHIKONTAKTSED!B87 &gt;= TODAY()-13, FALSE),
        IFERROR(LAHIKONTAKTSED!B87 &lt;= TODAY(), FALSE)
    ), 1, -2),
    ""
)</f>
        <v/>
      </c>
      <c r="C87" s="155" t="str">
        <f>IF(LAHIKONTAKTSED!$AJ87,
    IF(AND(
        LAHIKONTAKTSED!C87 &lt;&gt; ""
    ), 1, -2),
    ""
)</f>
        <v/>
      </c>
      <c r="D87" s="155" t="str">
        <f>IF(LAHIKONTAKTSED!$AJ87,
    IF(AND(
        LAHIKONTAKTSED!D87 &lt;&gt; ""
    ), 1, -2),
    ""
)</f>
        <v/>
      </c>
      <c r="E87" s="156" t="str">
        <f ca="1">IF(LAHIKONTAKTSED!$AJ87,
    IF(
        LAHIKONTAKTSED!E87 &lt;&gt; "",
        IF(
            OR(
            AND(
                ISNUMBER(LAHIKONTAKTSED!E87),
                LAHIKONTAKTSED!E87 &gt; 30000000000,
                LAHIKONTAKTSED!E87 &lt; 63000000000,
                IFERROR(IF(
                    ISERROR(TEXT((CODE(MID("FEDCA@",LEFT(LAHIKONTAKTSED!E87,1),1))-50)*1000000+LEFT(LAHIKONTAKTSED!E87,7),"0000\.00\.00")+0),
                    FALSE,
                    IF(
                        IF(
                            MOD(SUMPRODUCT((MID(LAHIKONTAKTSED!E87,COLUMN($A$1:$J$1),1)+0),(MID("1234567891",COLUMN($A$1:$J$1),1)+0)),11)=10,
                            MOD(MOD(SUMPRODUCT((MID(LAHIKONTAKTSED!E87,COLUMN($A$1:$J$1),1)+0),(MID("3456789123",COLUMN($A$1:$J$1),1)+0)),11),10),
                            MOD(SUMPRODUCT((MID(LAHIKONTAKTSED!E87,COLUMN($A$1:$J$1),1)+0),(MID("1234567891",COLUMN($A$1:$J$1),1)+0)),11)
                        ) = MID(LAHIKONTAKTSED!E87,11,1)+0,
                        TRUE,
                        FALSE
                    )
                ), FALSE)
            ),
            AND(
                ISNUMBER(LAHIKONTAKTSED!E87),
                NOT(
                    ISERROR(
                        DATE(
                            YEAR(LAHIKONTAKTSED!E87),
                            MONTH(LAHIKONTAKTSED!E87),
                            DAY(LAHIKONTAKTSED!E87)
                        )
                    )
                ),
                IFERROR(LAHIKONTAKTSED!E87 &gt;= DATE(1910, 1, 1), FALSE),
                IFERROR(LAHIKONTAKTSED!E87 &lt;= TODAY(), FALSE)
            )
        ), 1, -2),
    -1),
    ""
)</f>
        <v/>
      </c>
      <c r="F87" s="137" t="str">
        <f>IF(LAHIKONTAKTSED!$AJ87,
    IF(
        OR(
            LAHIKONTAKTSED!$I87 = "Lapsevanem",
            LAHIKONTAKTSED!$I87 = "Eestkostja"
        ),
        0,
        IF(
            OR(
                AND(_xlfn.NUMBERVALUE(LAHIKONTAKTSED!F87) &gt;  5000000, _xlfn.NUMBERVALUE(LAHIKONTAKTSED!F87) &lt;  5999999),
                AND(_xlfn.NUMBERVALUE(LAHIKONTAKTSED!F87) &gt; 50000000, _xlfn.NUMBERVALUE(LAHIKONTAKTSED!F87) &lt; 59999999)
            ),
            1,
            -2
        )
    ),
    ""
)</f>
        <v/>
      </c>
      <c r="G87" s="137" t="str">
        <f>IF(LAHIKONTAKTSED!$AJ87,
    IF(
        OR(
            LAHIKONTAKTSED!$I87 = "Lapsevanem",
            LAHIKONTAKTSED!$I87 = "Eestkostja"
        ),
        0,
        IF(
            LAHIKONTAKTSED!G87 &lt;&gt; "",
            1,
            2
        )
    ),
    ""
)</f>
        <v/>
      </c>
      <c r="H87" s="137" t="str">
        <f>IF(LAHIKONTAKTSED!$AJ87, IF(LAHIKONTAKTSED!H87 &lt;&gt; "", 1, 2), "")</f>
        <v/>
      </c>
      <c r="I87" s="157" t="str">
        <f>IF(LAHIKONTAKTSED!$AJ87,
    IF(OR(
        EXACT(LAHIKONTAKTSED!I87, "Lähikontaktne"),
        EXACT(LAHIKONTAKTSED!I87, "Lapsevanem"),
        EXACT(LAHIKONTAKTSED!I87, "Eestkostja")
    ), 1, -2),
    ""
)</f>
        <v/>
      </c>
      <c r="J87" s="137" t="str">
        <f>IF(
    AND(LAHIKONTAKTSED!$AJ87,  LAHIKONTAKTSED!$I87 &lt;&gt; ""),
    IF(
        OR(
            EXACT(LAHIKONTAKTSED!$I87, "Lapsevanem"),
            EXACT(LAHIKONTAKTSED!$I87, "Eestkostja")
        ),
        IF(
            LAHIKONTAKTSED!J87 &lt;&gt; "",
            1,
            -2
        ),
        0
    ),
    ""
)</f>
        <v/>
      </c>
      <c r="K87" s="137" t="str">
        <f>IF(
    AND(LAHIKONTAKTSED!$AJ87,  LAHIKONTAKTSED!$I87 &lt;&gt; ""),
    IF(
        OR(
            EXACT(LAHIKONTAKTSED!$I87, "Lapsevanem"),
            EXACT(LAHIKONTAKTSED!$I87, "Eestkostja")
        ),
        IF(
            LAHIKONTAKTSED!K87 &lt;&gt; "",
            1,
            -2
        ),
        0
    ),
    ""
)</f>
        <v/>
      </c>
      <c r="L87" s="137" t="str">
        <f ca="1">IF(
    AND(LAHIKONTAKTSED!$AJ87,  LAHIKONTAKTSED!$I87 &lt;&gt; ""),
    IF(
        OR(
            EXACT(LAHIKONTAKTSED!$I87, "Lapsevanem"),
            EXACT(LAHIKONTAKTSED!$I87, "Eestkostja")
        ),
        IF(
            LAHIKONTAKTSED!L87 &lt;&gt; "",
            IF(
                OR(
                    AND(
                        ISNUMBER(LAHIKONTAKTSED!L87),
                        LAHIKONTAKTSED!L87 &gt; 30000000000,
                        LAHIKONTAKTSED!L87 &lt; 63000000000,
                        IF(
                            ISERROR(TEXT((CODE(MID("FEDCA@",LEFT(LAHIKONTAKTSED!L87,1),1))-50)*1000000+LEFT(LAHIKONTAKTSED!L87,7),"0000\.00\.00")+0),
                            FALSE,
                            IF(
                                IF(
                                    MOD(SUMPRODUCT((MID(LAHIKONTAKTSED!L87,COLUMN($A$1:$J$1),1)+0),(MID("1234567891",COLUMN($A$1:$J$1),1)+0)),11)=10,
                                    MOD(MOD(SUMPRODUCT((MID(LAHIKONTAKTSED!L87,COLUMN($A$1:$J$1),1)+0),(MID("3456789123",COLUMN($A$1:$J$1),1)+0)),11),10),
                                    MOD(SUMPRODUCT((MID(LAHIKONTAKTSED!L87,COLUMN($A$1:$J$1),1)+0),(MID("1234567891",COLUMN($A$1:$J$1),1)+0)),11)
                                ) = MID(LAHIKONTAKTSED!L87,11,1)+0,
                                TRUE,
                                FALSE
                            )
                        )
                    ),
                    AND(
                        ISNUMBER(LAHIKONTAKTSED!L87),
                        NOT(
                            ISERROR(
                                DATE(
                                    YEAR(LAHIKONTAKTSED!L87),
                                    MONTH(LAHIKONTAKTSED!L87),
                                    DAY(LAHIKONTAKTSED!L87)
                                )
                            )
                        ),
                        IFERROR(LAHIKONTAKTSED!L87 &gt;= DATE(1910, 1, 1), FALSE),
                        IFERROR(LAHIKONTAKTSED!L87 &lt;= TODAY(), FALSE)
                    )
                ),
                1,
                -2),
            -1
        ),
        0
    ),
    ""
)</f>
        <v/>
      </c>
      <c r="M87" s="137" t="str">
        <f>IF(
    AND(LAHIKONTAKTSED!$AJ87,  LAHIKONTAKTSED!$I87 &lt;&gt; ""),
    IF(
        OR(
            EXACT(LAHIKONTAKTSED!$I87, "Lapsevanem"),
            EXACT(LAHIKONTAKTSED!$I87, "Eestkostja")
        ),
        IF(
            OR(
                AND(_xlfn.NUMBERVALUE(LAHIKONTAKTSED!M87) &gt;  5000000, _xlfn.NUMBERVALUE(LAHIKONTAKTSED!M87) &lt;  5999999),
                AND(_xlfn.NUMBERVALUE(LAHIKONTAKTSED!M87) &gt; 50000000, _xlfn.NUMBERVALUE(LAHIKONTAKTSED!M87) &lt; 59999999)
            ),
            1,
            -2
        ),
        0
    ),
    ""
)</f>
        <v/>
      </c>
      <c r="N87" s="137" t="str">
        <f>IF(
    AND(LAHIKONTAKTSED!$AJ87,  LAHIKONTAKTSED!$I87 &lt;&gt; ""),
    IF(
        OR(
            EXACT(LAHIKONTAKTSED!$I87, "Lapsevanem"),
            EXACT(LAHIKONTAKTSED!$I87, "Eestkostja")
        ),
        IF(
            LAHIKONTAKTSED!N87 &lt;&gt; "",
            1,
            2
        ),
        0
    ),
    ""
)</f>
        <v/>
      </c>
      <c r="O87" s="136" t="str">
        <f>IF(
    LAHIKONTAKTSED!$AJ87,
    IF(LAHIKONTAKTSED!O87 &lt;&gt; "", 1, -1),
    ""
)</f>
        <v/>
      </c>
      <c r="P87" s="136" t="str">
        <f>IF(
    LAHIKONTAKTSED!$AJ87,
    IF(LAHIKONTAKTSED!P87 &lt;&gt; "", 1, -1),
    ""
)</f>
        <v/>
      </c>
      <c r="Q87" s="136" t="str">
        <f>IF(
    LAHIKONTAKTSED!$AJ87,
    IF(LAHIKONTAKTSED!Q87 &lt;&gt; "", 1, -1),
    ""
)</f>
        <v/>
      </c>
      <c r="R87" s="136" t="str">
        <f>IF(
    LAHIKONTAKTSED!$AJ87,
    IF(LAHIKONTAKTSED!R87 &lt;&gt; "", 1, 2),
    ""
)</f>
        <v/>
      </c>
      <c r="S87" s="158" t="str">
        <f ca="1">IF(LAHIKONTAKTSED!$AJ87,
    IF(AND(
        ISNUMBER(LAHIKONTAKTSED!S87),
        NOT(
            ISERROR(
                DATE(
                    YEAR(LAHIKONTAKTSED!S87),
                    MONTH(LAHIKONTAKTSED!S87),
                    DAY(LAHIKONTAKTSED!S87)
                )
            )
        ),
        IFERROR(LAHIKONTAKTSED!S87 &gt;= TODAY()-13, FALSE),
        IFERROR(LAHIKONTAKTSED!S87 &lt;= TODAY(), FALSE)
    ), 1, -2),
    ""
)</f>
        <v/>
      </c>
      <c r="T87" s="158" t="str">
        <f ca="1">IF(LAHIKONTAKTSED!$AJ87,
    IF(AND(
        ISNUMBER(LAHIKONTAKTSED!T87),
        NOT(
            ISERROR(
                DATE(
                    YEAR(LAHIKONTAKTSED!T87),
                    MONTH(LAHIKONTAKTSED!T87),
                    DAY(LAHIKONTAKTSED!T87)
                )
            )
        ),
        IFERROR(LAHIKONTAKTSED!T87 &gt;= TODAY()-13, FALSE),
        IFERROR(LAHIKONTAKTSED!T87 &lt;= TODAY()+1, FALSE)
    ), 1, -2),
    ""
)</f>
        <v/>
      </c>
      <c r="U87" s="159" t="str">
        <f ca="1">IF(LAHIKONTAKTSED!$AJ87,
    IF(AND(
        ISNUMBER(LAHIKONTAKTSED!U87),
        NOT(
            ISERROR(
                DATE(
                    YEAR(LAHIKONTAKTSED!U87),
                    MONTH(LAHIKONTAKTSED!U87),
                    DAY(LAHIKONTAKTSED!U87)
                )
            )
        ),
        IFERROR(LAHIKONTAKTSED!U87 &gt;= TODAY(), FALSE),
        IFERROR(LAHIKONTAKTSED!U87 &lt;= TODAY() + 11, FALSE)
    ), 1, -2),
    ""
)</f>
        <v/>
      </c>
      <c r="V87" s="136" t="str">
        <f>IF(
    LAHIKONTAKTSED!$AJ87,
    IF(LAHIKONTAKTSED!V87 &lt;&gt; "", 1, -1),
    ""
)</f>
        <v/>
      </c>
      <c r="W87" s="136" t="str">
        <f>IF(
    LAHIKONTAKTSED!$AJ87,
    IF(LAHIKONTAKTSED!W87 &lt;&gt; "", 1, -1),
    ""
)</f>
        <v/>
      </c>
      <c r="X87" s="159" t="str">
        <f ca="1">IF(
    AND(
        LAHIKONTAKTSED!$AJ87
    ),
    IF(
        LAHIKONTAKTSED!X87 &lt;&gt; "",
        IF(
            OR(
            AND(
                ISNUMBER(LAHIKONTAKTSED!X87),
                LAHIKONTAKTSED!X87 &gt; 30000000000,
                LAHIKONTAKTSED!X87 &lt; 63000000000,
                IFERROR(IF(
                    ISERROR(TEXT((CODE(MID("FEDCA@",LEFT(LAHIKONTAKTSED!X87,1),1))-50)*1000000+LEFT(LAHIKONTAKTSED!X87,7),"0000\.00\.00")+0),
                    FALSE,
                    IF(
                        IF(
                            MOD(SUMPRODUCT((MID(LAHIKONTAKTSED!X87,COLUMN($A$1:$J$1),1)+0),(MID("1234567891",COLUMN($A$1:$J$1),1)+0)),11)=10,
                            MOD(MOD(SUMPRODUCT((MID(LAHIKONTAKTSED!X87,COLUMN($A$1:$J$1),1)+0),(MID("3456789123",COLUMN($A$1:$J$1),1)+0)),11),10),
                            MOD(SUMPRODUCT((MID(LAHIKONTAKTSED!X87,COLUMN($A$1:$J$1),1)+0),(MID("1234567891",COLUMN($A$1:$J$1),1)+0)),11)
                        ) = MID(LAHIKONTAKTSED!X87,11,1)+0,
                        TRUE,
                        FALSE
                    )
                ), FALSE)
            ),
            AND(
                ISNUMBER(LAHIKONTAKTSED!X87),
                NOT(
                    ISERROR(
                        DATE(
                            YEAR(LAHIKONTAKTSED!X87),
                            MONTH(LAHIKONTAKTSED!X87),
                            DAY(LAHIKONTAKTSED!X87)
                        )
                    )
                ),
                IFERROR(LAHIKONTAKTSED!X87 &gt;= DATE(1910, 1, 1), FALSE),
                IFERROR(LAHIKONTAKTSED!X87 &lt;= TODAY(), FALSE)
            )
        ), 1, -2),
    -1),
    ""
)</f>
        <v/>
      </c>
    </row>
    <row r="88" spans="1:24" x14ac:dyDescent="0.35">
      <c r="A88" s="138" t="str">
        <f>LAHIKONTAKTSED!A88</f>
        <v/>
      </c>
      <c r="B88" s="154" t="str">
        <f ca="1">IF(LAHIKONTAKTSED!$AJ88,
    IF(AND(
        ISNUMBER(LAHIKONTAKTSED!B88),
        NOT(
            ISERROR(
                DATE(
                    YEAR(LAHIKONTAKTSED!B88),
                    MONTH(LAHIKONTAKTSED!B88),
                    DAY(LAHIKONTAKTSED!B88)
                )
            )
        ),
        IFERROR(LAHIKONTAKTSED!B88 &gt;= TODAY()-13, FALSE),
        IFERROR(LAHIKONTAKTSED!B88 &lt;= TODAY(), FALSE)
    ), 1, -2),
    ""
)</f>
        <v/>
      </c>
      <c r="C88" s="155" t="str">
        <f>IF(LAHIKONTAKTSED!$AJ88,
    IF(AND(
        LAHIKONTAKTSED!C88 &lt;&gt; ""
    ), 1, -2),
    ""
)</f>
        <v/>
      </c>
      <c r="D88" s="155" t="str">
        <f>IF(LAHIKONTAKTSED!$AJ88,
    IF(AND(
        LAHIKONTAKTSED!D88 &lt;&gt; ""
    ), 1, -2),
    ""
)</f>
        <v/>
      </c>
      <c r="E88" s="156" t="str">
        <f ca="1">IF(LAHIKONTAKTSED!$AJ88,
    IF(
        LAHIKONTAKTSED!E88 &lt;&gt; "",
        IF(
            OR(
            AND(
                ISNUMBER(LAHIKONTAKTSED!E88),
                LAHIKONTAKTSED!E88 &gt; 30000000000,
                LAHIKONTAKTSED!E88 &lt; 63000000000,
                IFERROR(IF(
                    ISERROR(TEXT((CODE(MID("FEDCA@",LEFT(LAHIKONTAKTSED!E88,1),1))-50)*1000000+LEFT(LAHIKONTAKTSED!E88,7),"0000\.00\.00")+0),
                    FALSE,
                    IF(
                        IF(
                            MOD(SUMPRODUCT((MID(LAHIKONTAKTSED!E88,COLUMN($A$1:$J$1),1)+0),(MID("1234567891",COLUMN($A$1:$J$1),1)+0)),11)=10,
                            MOD(MOD(SUMPRODUCT((MID(LAHIKONTAKTSED!E88,COLUMN($A$1:$J$1),1)+0),(MID("3456789123",COLUMN($A$1:$J$1),1)+0)),11),10),
                            MOD(SUMPRODUCT((MID(LAHIKONTAKTSED!E88,COLUMN($A$1:$J$1),1)+0),(MID("1234567891",COLUMN($A$1:$J$1),1)+0)),11)
                        ) = MID(LAHIKONTAKTSED!E88,11,1)+0,
                        TRUE,
                        FALSE
                    )
                ), FALSE)
            ),
            AND(
                ISNUMBER(LAHIKONTAKTSED!E88),
                NOT(
                    ISERROR(
                        DATE(
                            YEAR(LAHIKONTAKTSED!E88),
                            MONTH(LAHIKONTAKTSED!E88),
                            DAY(LAHIKONTAKTSED!E88)
                        )
                    )
                ),
                IFERROR(LAHIKONTAKTSED!E88 &gt;= DATE(1910, 1, 1), FALSE),
                IFERROR(LAHIKONTAKTSED!E88 &lt;= TODAY(), FALSE)
            )
        ), 1, -2),
    -1),
    ""
)</f>
        <v/>
      </c>
      <c r="F88" s="137" t="str">
        <f>IF(LAHIKONTAKTSED!$AJ88,
    IF(
        OR(
            LAHIKONTAKTSED!$I88 = "Lapsevanem",
            LAHIKONTAKTSED!$I88 = "Eestkostja"
        ),
        0,
        IF(
            OR(
                AND(_xlfn.NUMBERVALUE(LAHIKONTAKTSED!F88) &gt;  5000000, _xlfn.NUMBERVALUE(LAHIKONTAKTSED!F88) &lt;  5999999),
                AND(_xlfn.NUMBERVALUE(LAHIKONTAKTSED!F88) &gt; 50000000, _xlfn.NUMBERVALUE(LAHIKONTAKTSED!F88) &lt; 59999999)
            ),
            1,
            -2
        )
    ),
    ""
)</f>
        <v/>
      </c>
      <c r="G88" s="137" t="str">
        <f>IF(LAHIKONTAKTSED!$AJ88,
    IF(
        OR(
            LAHIKONTAKTSED!$I88 = "Lapsevanem",
            LAHIKONTAKTSED!$I88 = "Eestkostja"
        ),
        0,
        IF(
            LAHIKONTAKTSED!G88 &lt;&gt; "",
            1,
            2
        )
    ),
    ""
)</f>
        <v/>
      </c>
      <c r="H88" s="137" t="str">
        <f>IF(LAHIKONTAKTSED!$AJ88, IF(LAHIKONTAKTSED!H88 &lt;&gt; "", 1, 2), "")</f>
        <v/>
      </c>
      <c r="I88" s="157" t="str">
        <f>IF(LAHIKONTAKTSED!$AJ88,
    IF(OR(
        EXACT(LAHIKONTAKTSED!I88, "Lähikontaktne"),
        EXACT(LAHIKONTAKTSED!I88, "Lapsevanem"),
        EXACT(LAHIKONTAKTSED!I88, "Eestkostja")
    ), 1, -2),
    ""
)</f>
        <v/>
      </c>
      <c r="J88" s="137" t="str">
        <f>IF(
    AND(LAHIKONTAKTSED!$AJ88,  LAHIKONTAKTSED!$I88 &lt;&gt; ""),
    IF(
        OR(
            EXACT(LAHIKONTAKTSED!$I88, "Lapsevanem"),
            EXACT(LAHIKONTAKTSED!$I88, "Eestkostja")
        ),
        IF(
            LAHIKONTAKTSED!J88 &lt;&gt; "",
            1,
            -2
        ),
        0
    ),
    ""
)</f>
        <v/>
      </c>
      <c r="K88" s="137" t="str">
        <f>IF(
    AND(LAHIKONTAKTSED!$AJ88,  LAHIKONTAKTSED!$I88 &lt;&gt; ""),
    IF(
        OR(
            EXACT(LAHIKONTAKTSED!$I88, "Lapsevanem"),
            EXACT(LAHIKONTAKTSED!$I88, "Eestkostja")
        ),
        IF(
            LAHIKONTAKTSED!K88 &lt;&gt; "",
            1,
            -2
        ),
        0
    ),
    ""
)</f>
        <v/>
      </c>
      <c r="L88" s="137" t="str">
        <f ca="1">IF(
    AND(LAHIKONTAKTSED!$AJ88,  LAHIKONTAKTSED!$I88 &lt;&gt; ""),
    IF(
        OR(
            EXACT(LAHIKONTAKTSED!$I88, "Lapsevanem"),
            EXACT(LAHIKONTAKTSED!$I88, "Eestkostja")
        ),
        IF(
            LAHIKONTAKTSED!L88 &lt;&gt; "",
            IF(
                OR(
                    AND(
                        ISNUMBER(LAHIKONTAKTSED!L88),
                        LAHIKONTAKTSED!L88 &gt; 30000000000,
                        LAHIKONTAKTSED!L88 &lt; 63000000000,
                        IF(
                            ISERROR(TEXT((CODE(MID("FEDCA@",LEFT(LAHIKONTAKTSED!L88,1),1))-50)*1000000+LEFT(LAHIKONTAKTSED!L88,7),"0000\.00\.00")+0),
                            FALSE,
                            IF(
                                IF(
                                    MOD(SUMPRODUCT((MID(LAHIKONTAKTSED!L88,COLUMN($A$1:$J$1),1)+0),(MID("1234567891",COLUMN($A$1:$J$1),1)+0)),11)=10,
                                    MOD(MOD(SUMPRODUCT((MID(LAHIKONTAKTSED!L88,COLUMN($A$1:$J$1),1)+0),(MID("3456789123",COLUMN($A$1:$J$1),1)+0)),11),10),
                                    MOD(SUMPRODUCT((MID(LAHIKONTAKTSED!L88,COLUMN($A$1:$J$1),1)+0),(MID("1234567891",COLUMN($A$1:$J$1),1)+0)),11)
                                ) = MID(LAHIKONTAKTSED!L88,11,1)+0,
                                TRUE,
                                FALSE
                            )
                        )
                    ),
                    AND(
                        ISNUMBER(LAHIKONTAKTSED!L88),
                        NOT(
                            ISERROR(
                                DATE(
                                    YEAR(LAHIKONTAKTSED!L88),
                                    MONTH(LAHIKONTAKTSED!L88),
                                    DAY(LAHIKONTAKTSED!L88)
                                )
                            )
                        ),
                        IFERROR(LAHIKONTAKTSED!L88 &gt;= DATE(1910, 1, 1), FALSE),
                        IFERROR(LAHIKONTAKTSED!L88 &lt;= TODAY(), FALSE)
                    )
                ),
                1,
                -2),
            -1
        ),
        0
    ),
    ""
)</f>
        <v/>
      </c>
      <c r="M88" s="137" t="str">
        <f>IF(
    AND(LAHIKONTAKTSED!$AJ88,  LAHIKONTAKTSED!$I88 &lt;&gt; ""),
    IF(
        OR(
            EXACT(LAHIKONTAKTSED!$I88, "Lapsevanem"),
            EXACT(LAHIKONTAKTSED!$I88, "Eestkostja")
        ),
        IF(
            OR(
                AND(_xlfn.NUMBERVALUE(LAHIKONTAKTSED!M88) &gt;  5000000, _xlfn.NUMBERVALUE(LAHIKONTAKTSED!M88) &lt;  5999999),
                AND(_xlfn.NUMBERVALUE(LAHIKONTAKTSED!M88) &gt; 50000000, _xlfn.NUMBERVALUE(LAHIKONTAKTSED!M88) &lt; 59999999)
            ),
            1,
            -2
        ),
        0
    ),
    ""
)</f>
        <v/>
      </c>
      <c r="N88" s="137" t="str">
        <f>IF(
    AND(LAHIKONTAKTSED!$AJ88,  LAHIKONTAKTSED!$I88 &lt;&gt; ""),
    IF(
        OR(
            EXACT(LAHIKONTAKTSED!$I88, "Lapsevanem"),
            EXACT(LAHIKONTAKTSED!$I88, "Eestkostja")
        ),
        IF(
            LAHIKONTAKTSED!N88 &lt;&gt; "",
            1,
            2
        ),
        0
    ),
    ""
)</f>
        <v/>
      </c>
      <c r="O88" s="136" t="str">
        <f>IF(
    LAHIKONTAKTSED!$AJ88,
    IF(LAHIKONTAKTSED!O88 &lt;&gt; "", 1, -1),
    ""
)</f>
        <v/>
      </c>
      <c r="P88" s="136" t="str">
        <f>IF(
    LAHIKONTAKTSED!$AJ88,
    IF(LAHIKONTAKTSED!P88 &lt;&gt; "", 1, -1),
    ""
)</f>
        <v/>
      </c>
      <c r="Q88" s="136" t="str">
        <f>IF(
    LAHIKONTAKTSED!$AJ88,
    IF(LAHIKONTAKTSED!Q88 &lt;&gt; "", 1, -1),
    ""
)</f>
        <v/>
      </c>
      <c r="R88" s="136" t="str">
        <f>IF(
    LAHIKONTAKTSED!$AJ88,
    IF(LAHIKONTAKTSED!R88 &lt;&gt; "", 1, 2),
    ""
)</f>
        <v/>
      </c>
      <c r="S88" s="158" t="str">
        <f ca="1">IF(LAHIKONTAKTSED!$AJ88,
    IF(AND(
        ISNUMBER(LAHIKONTAKTSED!S88),
        NOT(
            ISERROR(
                DATE(
                    YEAR(LAHIKONTAKTSED!S88),
                    MONTH(LAHIKONTAKTSED!S88),
                    DAY(LAHIKONTAKTSED!S88)
                )
            )
        ),
        IFERROR(LAHIKONTAKTSED!S88 &gt;= TODAY()-13, FALSE),
        IFERROR(LAHIKONTAKTSED!S88 &lt;= TODAY(), FALSE)
    ), 1, -2),
    ""
)</f>
        <v/>
      </c>
      <c r="T88" s="158" t="str">
        <f ca="1">IF(LAHIKONTAKTSED!$AJ88,
    IF(AND(
        ISNUMBER(LAHIKONTAKTSED!T88),
        NOT(
            ISERROR(
                DATE(
                    YEAR(LAHIKONTAKTSED!T88),
                    MONTH(LAHIKONTAKTSED!T88),
                    DAY(LAHIKONTAKTSED!T88)
                )
            )
        ),
        IFERROR(LAHIKONTAKTSED!T88 &gt;= TODAY()-13, FALSE),
        IFERROR(LAHIKONTAKTSED!T88 &lt;= TODAY()+1, FALSE)
    ), 1, -2),
    ""
)</f>
        <v/>
      </c>
      <c r="U88" s="159" t="str">
        <f ca="1">IF(LAHIKONTAKTSED!$AJ88,
    IF(AND(
        ISNUMBER(LAHIKONTAKTSED!U88),
        NOT(
            ISERROR(
                DATE(
                    YEAR(LAHIKONTAKTSED!U88),
                    MONTH(LAHIKONTAKTSED!U88),
                    DAY(LAHIKONTAKTSED!U88)
                )
            )
        ),
        IFERROR(LAHIKONTAKTSED!U88 &gt;= TODAY(), FALSE),
        IFERROR(LAHIKONTAKTSED!U88 &lt;= TODAY() + 11, FALSE)
    ), 1, -2),
    ""
)</f>
        <v/>
      </c>
      <c r="V88" s="136" t="str">
        <f>IF(
    LAHIKONTAKTSED!$AJ88,
    IF(LAHIKONTAKTSED!V88 &lt;&gt; "", 1, -1),
    ""
)</f>
        <v/>
      </c>
      <c r="W88" s="136" t="str">
        <f>IF(
    LAHIKONTAKTSED!$AJ88,
    IF(LAHIKONTAKTSED!W88 &lt;&gt; "", 1, -1),
    ""
)</f>
        <v/>
      </c>
      <c r="X88" s="159" t="str">
        <f ca="1">IF(
    AND(
        LAHIKONTAKTSED!$AJ88
    ),
    IF(
        LAHIKONTAKTSED!X88 &lt;&gt; "",
        IF(
            OR(
            AND(
                ISNUMBER(LAHIKONTAKTSED!X88),
                LAHIKONTAKTSED!X88 &gt; 30000000000,
                LAHIKONTAKTSED!X88 &lt; 63000000000,
                IFERROR(IF(
                    ISERROR(TEXT((CODE(MID("FEDCA@",LEFT(LAHIKONTAKTSED!X88,1),1))-50)*1000000+LEFT(LAHIKONTAKTSED!X88,7),"0000\.00\.00")+0),
                    FALSE,
                    IF(
                        IF(
                            MOD(SUMPRODUCT((MID(LAHIKONTAKTSED!X88,COLUMN($A$1:$J$1),1)+0),(MID("1234567891",COLUMN($A$1:$J$1),1)+0)),11)=10,
                            MOD(MOD(SUMPRODUCT((MID(LAHIKONTAKTSED!X88,COLUMN($A$1:$J$1),1)+0),(MID("3456789123",COLUMN($A$1:$J$1),1)+0)),11),10),
                            MOD(SUMPRODUCT((MID(LAHIKONTAKTSED!X88,COLUMN($A$1:$J$1),1)+0),(MID("1234567891",COLUMN($A$1:$J$1),1)+0)),11)
                        ) = MID(LAHIKONTAKTSED!X88,11,1)+0,
                        TRUE,
                        FALSE
                    )
                ), FALSE)
            ),
            AND(
                ISNUMBER(LAHIKONTAKTSED!X88),
                NOT(
                    ISERROR(
                        DATE(
                            YEAR(LAHIKONTAKTSED!X88),
                            MONTH(LAHIKONTAKTSED!X88),
                            DAY(LAHIKONTAKTSED!X88)
                        )
                    )
                ),
                IFERROR(LAHIKONTAKTSED!X88 &gt;= DATE(1910, 1, 1), FALSE),
                IFERROR(LAHIKONTAKTSED!X88 &lt;= TODAY(), FALSE)
            )
        ), 1, -2),
    -1),
    ""
)</f>
        <v/>
      </c>
    </row>
    <row r="89" spans="1:24" x14ac:dyDescent="0.35">
      <c r="A89" s="138" t="str">
        <f>LAHIKONTAKTSED!A89</f>
        <v/>
      </c>
      <c r="B89" s="154" t="str">
        <f ca="1">IF(LAHIKONTAKTSED!$AJ89,
    IF(AND(
        ISNUMBER(LAHIKONTAKTSED!B89),
        NOT(
            ISERROR(
                DATE(
                    YEAR(LAHIKONTAKTSED!B89),
                    MONTH(LAHIKONTAKTSED!B89),
                    DAY(LAHIKONTAKTSED!B89)
                )
            )
        ),
        IFERROR(LAHIKONTAKTSED!B89 &gt;= TODAY()-13, FALSE),
        IFERROR(LAHIKONTAKTSED!B89 &lt;= TODAY(), FALSE)
    ), 1, -2),
    ""
)</f>
        <v/>
      </c>
      <c r="C89" s="155" t="str">
        <f>IF(LAHIKONTAKTSED!$AJ89,
    IF(AND(
        LAHIKONTAKTSED!C89 &lt;&gt; ""
    ), 1, -2),
    ""
)</f>
        <v/>
      </c>
      <c r="D89" s="155" t="str">
        <f>IF(LAHIKONTAKTSED!$AJ89,
    IF(AND(
        LAHIKONTAKTSED!D89 &lt;&gt; ""
    ), 1, -2),
    ""
)</f>
        <v/>
      </c>
      <c r="E89" s="156" t="str">
        <f ca="1">IF(LAHIKONTAKTSED!$AJ89,
    IF(
        LAHIKONTAKTSED!E89 &lt;&gt; "",
        IF(
            OR(
            AND(
                ISNUMBER(LAHIKONTAKTSED!E89),
                LAHIKONTAKTSED!E89 &gt; 30000000000,
                LAHIKONTAKTSED!E89 &lt; 63000000000,
                IFERROR(IF(
                    ISERROR(TEXT((CODE(MID("FEDCA@",LEFT(LAHIKONTAKTSED!E89,1),1))-50)*1000000+LEFT(LAHIKONTAKTSED!E89,7),"0000\.00\.00")+0),
                    FALSE,
                    IF(
                        IF(
                            MOD(SUMPRODUCT((MID(LAHIKONTAKTSED!E89,COLUMN($A$1:$J$1),1)+0),(MID("1234567891",COLUMN($A$1:$J$1),1)+0)),11)=10,
                            MOD(MOD(SUMPRODUCT((MID(LAHIKONTAKTSED!E89,COLUMN($A$1:$J$1),1)+0),(MID("3456789123",COLUMN($A$1:$J$1),1)+0)),11),10),
                            MOD(SUMPRODUCT((MID(LAHIKONTAKTSED!E89,COLUMN($A$1:$J$1),1)+0),(MID("1234567891",COLUMN($A$1:$J$1),1)+0)),11)
                        ) = MID(LAHIKONTAKTSED!E89,11,1)+0,
                        TRUE,
                        FALSE
                    )
                ), FALSE)
            ),
            AND(
                ISNUMBER(LAHIKONTAKTSED!E89),
                NOT(
                    ISERROR(
                        DATE(
                            YEAR(LAHIKONTAKTSED!E89),
                            MONTH(LAHIKONTAKTSED!E89),
                            DAY(LAHIKONTAKTSED!E89)
                        )
                    )
                ),
                IFERROR(LAHIKONTAKTSED!E89 &gt;= DATE(1910, 1, 1), FALSE),
                IFERROR(LAHIKONTAKTSED!E89 &lt;= TODAY(), FALSE)
            )
        ), 1, -2),
    -1),
    ""
)</f>
        <v/>
      </c>
      <c r="F89" s="137" t="str">
        <f>IF(LAHIKONTAKTSED!$AJ89,
    IF(
        OR(
            LAHIKONTAKTSED!$I89 = "Lapsevanem",
            LAHIKONTAKTSED!$I89 = "Eestkostja"
        ),
        0,
        IF(
            OR(
                AND(_xlfn.NUMBERVALUE(LAHIKONTAKTSED!F89) &gt;  5000000, _xlfn.NUMBERVALUE(LAHIKONTAKTSED!F89) &lt;  5999999),
                AND(_xlfn.NUMBERVALUE(LAHIKONTAKTSED!F89) &gt; 50000000, _xlfn.NUMBERVALUE(LAHIKONTAKTSED!F89) &lt; 59999999)
            ),
            1,
            -2
        )
    ),
    ""
)</f>
        <v/>
      </c>
      <c r="G89" s="137" t="str">
        <f>IF(LAHIKONTAKTSED!$AJ89,
    IF(
        OR(
            LAHIKONTAKTSED!$I89 = "Lapsevanem",
            LAHIKONTAKTSED!$I89 = "Eestkostja"
        ),
        0,
        IF(
            LAHIKONTAKTSED!G89 &lt;&gt; "",
            1,
            2
        )
    ),
    ""
)</f>
        <v/>
      </c>
      <c r="H89" s="137" t="str">
        <f>IF(LAHIKONTAKTSED!$AJ89, IF(LAHIKONTAKTSED!H89 &lt;&gt; "", 1, 2), "")</f>
        <v/>
      </c>
      <c r="I89" s="157" t="str">
        <f>IF(LAHIKONTAKTSED!$AJ89,
    IF(OR(
        EXACT(LAHIKONTAKTSED!I89, "Lähikontaktne"),
        EXACT(LAHIKONTAKTSED!I89, "Lapsevanem"),
        EXACT(LAHIKONTAKTSED!I89, "Eestkostja")
    ), 1, -2),
    ""
)</f>
        <v/>
      </c>
      <c r="J89" s="137" t="str">
        <f>IF(
    AND(LAHIKONTAKTSED!$AJ89,  LAHIKONTAKTSED!$I89 &lt;&gt; ""),
    IF(
        OR(
            EXACT(LAHIKONTAKTSED!$I89, "Lapsevanem"),
            EXACT(LAHIKONTAKTSED!$I89, "Eestkostja")
        ),
        IF(
            LAHIKONTAKTSED!J89 &lt;&gt; "",
            1,
            -2
        ),
        0
    ),
    ""
)</f>
        <v/>
      </c>
      <c r="K89" s="137" t="str">
        <f>IF(
    AND(LAHIKONTAKTSED!$AJ89,  LAHIKONTAKTSED!$I89 &lt;&gt; ""),
    IF(
        OR(
            EXACT(LAHIKONTAKTSED!$I89, "Lapsevanem"),
            EXACT(LAHIKONTAKTSED!$I89, "Eestkostja")
        ),
        IF(
            LAHIKONTAKTSED!K89 &lt;&gt; "",
            1,
            -2
        ),
        0
    ),
    ""
)</f>
        <v/>
      </c>
      <c r="L89" s="137" t="str">
        <f ca="1">IF(
    AND(LAHIKONTAKTSED!$AJ89,  LAHIKONTAKTSED!$I89 &lt;&gt; ""),
    IF(
        OR(
            EXACT(LAHIKONTAKTSED!$I89, "Lapsevanem"),
            EXACT(LAHIKONTAKTSED!$I89, "Eestkostja")
        ),
        IF(
            LAHIKONTAKTSED!L89 &lt;&gt; "",
            IF(
                OR(
                    AND(
                        ISNUMBER(LAHIKONTAKTSED!L89),
                        LAHIKONTAKTSED!L89 &gt; 30000000000,
                        LAHIKONTAKTSED!L89 &lt; 63000000000,
                        IF(
                            ISERROR(TEXT((CODE(MID("FEDCA@",LEFT(LAHIKONTAKTSED!L89,1),1))-50)*1000000+LEFT(LAHIKONTAKTSED!L89,7),"0000\.00\.00")+0),
                            FALSE,
                            IF(
                                IF(
                                    MOD(SUMPRODUCT((MID(LAHIKONTAKTSED!L89,COLUMN($A$1:$J$1),1)+0),(MID("1234567891",COLUMN($A$1:$J$1),1)+0)),11)=10,
                                    MOD(MOD(SUMPRODUCT((MID(LAHIKONTAKTSED!L89,COLUMN($A$1:$J$1),1)+0),(MID("3456789123",COLUMN($A$1:$J$1),1)+0)),11),10),
                                    MOD(SUMPRODUCT((MID(LAHIKONTAKTSED!L89,COLUMN($A$1:$J$1),1)+0),(MID("1234567891",COLUMN($A$1:$J$1),1)+0)),11)
                                ) = MID(LAHIKONTAKTSED!L89,11,1)+0,
                                TRUE,
                                FALSE
                            )
                        )
                    ),
                    AND(
                        ISNUMBER(LAHIKONTAKTSED!L89),
                        NOT(
                            ISERROR(
                                DATE(
                                    YEAR(LAHIKONTAKTSED!L89),
                                    MONTH(LAHIKONTAKTSED!L89),
                                    DAY(LAHIKONTAKTSED!L89)
                                )
                            )
                        ),
                        IFERROR(LAHIKONTAKTSED!L89 &gt;= DATE(1910, 1, 1), FALSE),
                        IFERROR(LAHIKONTAKTSED!L89 &lt;= TODAY(), FALSE)
                    )
                ),
                1,
                -2),
            -1
        ),
        0
    ),
    ""
)</f>
        <v/>
      </c>
      <c r="M89" s="137" t="str">
        <f>IF(
    AND(LAHIKONTAKTSED!$AJ89,  LAHIKONTAKTSED!$I89 &lt;&gt; ""),
    IF(
        OR(
            EXACT(LAHIKONTAKTSED!$I89, "Lapsevanem"),
            EXACT(LAHIKONTAKTSED!$I89, "Eestkostja")
        ),
        IF(
            OR(
                AND(_xlfn.NUMBERVALUE(LAHIKONTAKTSED!M89) &gt;  5000000, _xlfn.NUMBERVALUE(LAHIKONTAKTSED!M89) &lt;  5999999),
                AND(_xlfn.NUMBERVALUE(LAHIKONTAKTSED!M89) &gt; 50000000, _xlfn.NUMBERVALUE(LAHIKONTAKTSED!M89) &lt; 59999999)
            ),
            1,
            -2
        ),
        0
    ),
    ""
)</f>
        <v/>
      </c>
      <c r="N89" s="137" t="str">
        <f>IF(
    AND(LAHIKONTAKTSED!$AJ89,  LAHIKONTAKTSED!$I89 &lt;&gt; ""),
    IF(
        OR(
            EXACT(LAHIKONTAKTSED!$I89, "Lapsevanem"),
            EXACT(LAHIKONTAKTSED!$I89, "Eestkostja")
        ),
        IF(
            LAHIKONTAKTSED!N89 &lt;&gt; "",
            1,
            2
        ),
        0
    ),
    ""
)</f>
        <v/>
      </c>
      <c r="O89" s="136" t="str">
        <f>IF(
    LAHIKONTAKTSED!$AJ89,
    IF(LAHIKONTAKTSED!O89 &lt;&gt; "", 1, -1),
    ""
)</f>
        <v/>
      </c>
      <c r="P89" s="136" t="str">
        <f>IF(
    LAHIKONTAKTSED!$AJ89,
    IF(LAHIKONTAKTSED!P89 &lt;&gt; "", 1, -1),
    ""
)</f>
        <v/>
      </c>
      <c r="Q89" s="136" t="str">
        <f>IF(
    LAHIKONTAKTSED!$AJ89,
    IF(LAHIKONTAKTSED!Q89 &lt;&gt; "", 1, -1),
    ""
)</f>
        <v/>
      </c>
      <c r="R89" s="136" t="str">
        <f>IF(
    LAHIKONTAKTSED!$AJ89,
    IF(LAHIKONTAKTSED!R89 &lt;&gt; "", 1, 2),
    ""
)</f>
        <v/>
      </c>
      <c r="S89" s="158" t="str">
        <f ca="1">IF(LAHIKONTAKTSED!$AJ89,
    IF(AND(
        ISNUMBER(LAHIKONTAKTSED!S89),
        NOT(
            ISERROR(
                DATE(
                    YEAR(LAHIKONTAKTSED!S89),
                    MONTH(LAHIKONTAKTSED!S89),
                    DAY(LAHIKONTAKTSED!S89)
                )
            )
        ),
        IFERROR(LAHIKONTAKTSED!S89 &gt;= TODAY()-13, FALSE),
        IFERROR(LAHIKONTAKTSED!S89 &lt;= TODAY(), FALSE)
    ), 1, -2),
    ""
)</f>
        <v/>
      </c>
      <c r="T89" s="158" t="str">
        <f ca="1">IF(LAHIKONTAKTSED!$AJ89,
    IF(AND(
        ISNUMBER(LAHIKONTAKTSED!T89),
        NOT(
            ISERROR(
                DATE(
                    YEAR(LAHIKONTAKTSED!T89),
                    MONTH(LAHIKONTAKTSED!T89),
                    DAY(LAHIKONTAKTSED!T89)
                )
            )
        ),
        IFERROR(LAHIKONTAKTSED!T89 &gt;= TODAY()-13, FALSE),
        IFERROR(LAHIKONTAKTSED!T89 &lt;= TODAY()+1, FALSE)
    ), 1, -2),
    ""
)</f>
        <v/>
      </c>
      <c r="U89" s="159" t="str">
        <f ca="1">IF(LAHIKONTAKTSED!$AJ89,
    IF(AND(
        ISNUMBER(LAHIKONTAKTSED!U89),
        NOT(
            ISERROR(
                DATE(
                    YEAR(LAHIKONTAKTSED!U89),
                    MONTH(LAHIKONTAKTSED!U89),
                    DAY(LAHIKONTAKTSED!U89)
                )
            )
        ),
        IFERROR(LAHIKONTAKTSED!U89 &gt;= TODAY(), FALSE),
        IFERROR(LAHIKONTAKTSED!U89 &lt;= TODAY() + 11, FALSE)
    ), 1, -2),
    ""
)</f>
        <v/>
      </c>
      <c r="V89" s="136" t="str">
        <f>IF(
    LAHIKONTAKTSED!$AJ89,
    IF(LAHIKONTAKTSED!V89 &lt;&gt; "", 1, -1),
    ""
)</f>
        <v/>
      </c>
      <c r="W89" s="136" t="str">
        <f>IF(
    LAHIKONTAKTSED!$AJ89,
    IF(LAHIKONTAKTSED!W89 &lt;&gt; "", 1, -1),
    ""
)</f>
        <v/>
      </c>
      <c r="X89" s="159" t="str">
        <f ca="1">IF(
    AND(
        LAHIKONTAKTSED!$AJ89
    ),
    IF(
        LAHIKONTAKTSED!X89 &lt;&gt; "",
        IF(
            OR(
            AND(
                ISNUMBER(LAHIKONTAKTSED!X89),
                LAHIKONTAKTSED!X89 &gt; 30000000000,
                LAHIKONTAKTSED!X89 &lt; 63000000000,
                IFERROR(IF(
                    ISERROR(TEXT((CODE(MID("FEDCA@",LEFT(LAHIKONTAKTSED!X89,1),1))-50)*1000000+LEFT(LAHIKONTAKTSED!X89,7),"0000\.00\.00")+0),
                    FALSE,
                    IF(
                        IF(
                            MOD(SUMPRODUCT((MID(LAHIKONTAKTSED!X89,COLUMN($A$1:$J$1),1)+0),(MID("1234567891",COLUMN($A$1:$J$1),1)+0)),11)=10,
                            MOD(MOD(SUMPRODUCT((MID(LAHIKONTAKTSED!X89,COLUMN($A$1:$J$1),1)+0),(MID("3456789123",COLUMN($A$1:$J$1),1)+0)),11),10),
                            MOD(SUMPRODUCT((MID(LAHIKONTAKTSED!X89,COLUMN($A$1:$J$1),1)+0),(MID("1234567891",COLUMN($A$1:$J$1),1)+0)),11)
                        ) = MID(LAHIKONTAKTSED!X89,11,1)+0,
                        TRUE,
                        FALSE
                    )
                ), FALSE)
            ),
            AND(
                ISNUMBER(LAHIKONTAKTSED!X89),
                NOT(
                    ISERROR(
                        DATE(
                            YEAR(LAHIKONTAKTSED!X89),
                            MONTH(LAHIKONTAKTSED!X89),
                            DAY(LAHIKONTAKTSED!X89)
                        )
                    )
                ),
                IFERROR(LAHIKONTAKTSED!X89 &gt;= DATE(1910, 1, 1), FALSE),
                IFERROR(LAHIKONTAKTSED!X89 &lt;= TODAY(), FALSE)
            )
        ), 1, -2),
    -1),
    ""
)</f>
        <v/>
      </c>
    </row>
    <row r="90" spans="1:24" x14ac:dyDescent="0.35">
      <c r="A90" s="138" t="str">
        <f>LAHIKONTAKTSED!A90</f>
        <v/>
      </c>
      <c r="B90" s="154" t="str">
        <f ca="1">IF(LAHIKONTAKTSED!$AJ90,
    IF(AND(
        ISNUMBER(LAHIKONTAKTSED!B90),
        NOT(
            ISERROR(
                DATE(
                    YEAR(LAHIKONTAKTSED!B90),
                    MONTH(LAHIKONTAKTSED!B90),
                    DAY(LAHIKONTAKTSED!B90)
                )
            )
        ),
        IFERROR(LAHIKONTAKTSED!B90 &gt;= TODAY()-13, FALSE),
        IFERROR(LAHIKONTAKTSED!B90 &lt;= TODAY(), FALSE)
    ), 1, -2),
    ""
)</f>
        <v/>
      </c>
      <c r="C90" s="155" t="str">
        <f>IF(LAHIKONTAKTSED!$AJ90,
    IF(AND(
        LAHIKONTAKTSED!C90 &lt;&gt; ""
    ), 1, -2),
    ""
)</f>
        <v/>
      </c>
      <c r="D90" s="155" t="str">
        <f>IF(LAHIKONTAKTSED!$AJ90,
    IF(AND(
        LAHIKONTAKTSED!D90 &lt;&gt; ""
    ), 1, -2),
    ""
)</f>
        <v/>
      </c>
      <c r="E90" s="156" t="str">
        <f ca="1">IF(LAHIKONTAKTSED!$AJ90,
    IF(
        LAHIKONTAKTSED!E90 &lt;&gt; "",
        IF(
            OR(
            AND(
                ISNUMBER(LAHIKONTAKTSED!E90),
                LAHIKONTAKTSED!E90 &gt; 30000000000,
                LAHIKONTAKTSED!E90 &lt; 63000000000,
                IFERROR(IF(
                    ISERROR(TEXT((CODE(MID("FEDCA@",LEFT(LAHIKONTAKTSED!E90,1),1))-50)*1000000+LEFT(LAHIKONTAKTSED!E90,7),"0000\.00\.00")+0),
                    FALSE,
                    IF(
                        IF(
                            MOD(SUMPRODUCT((MID(LAHIKONTAKTSED!E90,COLUMN($A$1:$J$1),1)+0),(MID("1234567891",COLUMN($A$1:$J$1),1)+0)),11)=10,
                            MOD(MOD(SUMPRODUCT((MID(LAHIKONTAKTSED!E90,COLUMN($A$1:$J$1),1)+0),(MID("3456789123",COLUMN($A$1:$J$1),1)+0)),11),10),
                            MOD(SUMPRODUCT((MID(LAHIKONTAKTSED!E90,COLUMN($A$1:$J$1),1)+0),(MID("1234567891",COLUMN($A$1:$J$1),1)+0)),11)
                        ) = MID(LAHIKONTAKTSED!E90,11,1)+0,
                        TRUE,
                        FALSE
                    )
                ), FALSE)
            ),
            AND(
                ISNUMBER(LAHIKONTAKTSED!E90),
                NOT(
                    ISERROR(
                        DATE(
                            YEAR(LAHIKONTAKTSED!E90),
                            MONTH(LAHIKONTAKTSED!E90),
                            DAY(LAHIKONTAKTSED!E90)
                        )
                    )
                ),
                IFERROR(LAHIKONTAKTSED!E90 &gt;= DATE(1910, 1, 1), FALSE),
                IFERROR(LAHIKONTAKTSED!E90 &lt;= TODAY(), FALSE)
            )
        ), 1, -2),
    -1),
    ""
)</f>
        <v/>
      </c>
      <c r="F90" s="137" t="str">
        <f>IF(LAHIKONTAKTSED!$AJ90,
    IF(
        OR(
            LAHIKONTAKTSED!$I90 = "Lapsevanem",
            LAHIKONTAKTSED!$I90 = "Eestkostja"
        ),
        0,
        IF(
            OR(
                AND(_xlfn.NUMBERVALUE(LAHIKONTAKTSED!F90) &gt;  5000000, _xlfn.NUMBERVALUE(LAHIKONTAKTSED!F90) &lt;  5999999),
                AND(_xlfn.NUMBERVALUE(LAHIKONTAKTSED!F90) &gt; 50000000, _xlfn.NUMBERVALUE(LAHIKONTAKTSED!F90) &lt; 59999999)
            ),
            1,
            -2
        )
    ),
    ""
)</f>
        <v/>
      </c>
      <c r="G90" s="137" t="str">
        <f>IF(LAHIKONTAKTSED!$AJ90,
    IF(
        OR(
            LAHIKONTAKTSED!$I90 = "Lapsevanem",
            LAHIKONTAKTSED!$I90 = "Eestkostja"
        ),
        0,
        IF(
            LAHIKONTAKTSED!G90 &lt;&gt; "",
            1,
            2
        )
    ),
    ""
)</f>
        <v/>
      </c>
      <c r="H90" s="137" t="str">
        <f>IF(LAHIKONTAKTSED!$AJ90, IF(LAHIKONTAKTSED!H90 &lt;&gt; "", 1, 2), "")</f>
        <v/>
      </c>
      <c r="I90" s="157" t="str">
        <f>IF(LAHIKONTAKTSED!$AJ90,
    IF(OR(
        EXACT(LAHIKONTAKTSED!I90, "Lähikontaktne"),
        EXACT(LAHIKONTAKTSED!I90, "Lapsevanem"),
        EXACT(LAHIKONTAKTSED!I90, "Eestkostja")
    ), 1, -2),
    ""
)</f>
        <v/>
      </c>
      <c r="J90" s="137" t="str">
        <f>IF(
    AND(LAHIKONTAKTSED!$AJ90,  LAHIKONTAKTSED!$I90 &lt;&gt; ""),
    IF(
        OR(
            EXACT(LAHIKONTAKTSED!$I90, "Lapsevanem"),
            EXACT(LAHIKONTAKTSED!$I90, "Eestkostja")
        ),
        IF(
            LAHIKONTAKTSED!J90 &lt;&gt; "",
            1,
            -2
        ),
        0
    ),
    ""
)</f>
        <v/>
      </c>
      <c r="K90" s="137" t="str">
        <f>IF(
    AND(LAHIKONTAKTSED!$AJ90,  LAHIKONTAKTSED!$I90 &lt;&gt; ""),
    IF(
        OR(
            EXACT(LAHIKONTAKTSED!$I90, "Lapsevanem"),
            EXACT(LAHIKONTAKTSED!$I90, "Eestkostja")
        ),
        IF(
            LAHIKONTAKTSED!K90 &lt;&gt; "",
            1,
            -2
        ),
        0
    ),
    ""
)</f>
        <v/>
      </c>
      <c r="L90" s="137" t="str">
        <f ca="1">IF(
    AND(LAHIKONTAKTSED!$AJ90,  LAHIKONTAKTSED!$I90 &lt;&gt; ""),
    IF(
        OR(
            EXACT(LAHIKONTAKTSED!$I90, "Lapsevanem"),
            EXACT(LAHIKONTAKTSED!$I90, "Eestkostja")
        ),
        IF(
            LAHIKONTAKTSED!L90 &lt;&gt; "",
            IF(
                OR(
                    AND(
                        ISNUMBER(LAHIKONTAKTSED!L90),
                        LAHIKONTAKTSED!L90 &gt; 30000000000,
                        LAHIKONTAKTSED!L90 &lt; 63000000000,
                        IF(
                            ISERROR(TEXT((CODE(MID("FEDCA@",LEFT(LAHIKONTAKTSED!L90,1),1))-50)*1000000+LEFT(LAHIKONTAKTSED!L90,7),"0000\.00\.00")+0),
                            FALSE,
                            IF(
                                IF(
                                    MOD(SUMPRODUCT((MID(LAHIKONTAKTSED!L90,COLUMN($A$1:$J$1),1)+0),(MID("1234567891",COLUMN($A$1:$J$1),1)+0)),11)=10,
                                    MOD(MOD(SUMPRODUCT((MID(LAHIKONTAKTSED!L90,COLUMN($A$1:$J$1),1)+0),(MID("3456789123",COLUMN($A$1:$J$1),1)+0)),11),10),
                                    MOD(SUMPRODUCT((MID(LAHIKONTAKTSED!L90,COLUMN($A$1:$J$1),1)+0),(MID("1234567891",COLUMN($A$1:$J$1),1)+0)),11)
                                ) = MID(LAHIKONTAKTSED!L90,11,1)+0,
                                TRUE,
                                FALSE
                            )
                        )
                    ),
                    AND(
                        ISNUMBER(LAHIKONTAKTSED!L90),
                        NOT(
                            ISERROR(
                                DATE(
                                    YEAR(LAHIKONTAKTSED!L90),
                                    MONTH(LAHIKONTAKTSED!L90),
                                    DAY(LAHIKONTAKTSED!L90)
                                )
                            )
                        ),
                        IFERROR(LAHIKONTAKTSED!L90 &gt;= DATE(1910, 1, 1), FALSE),
                        IFERROR(LAHIKONTAKTSED!L90 &lt;= TODAY(), FALSE)
                    )
                ),
                1,
                -2),
            -1
        ),
        0
    ),
    ""
)</f>
        <v/>
      </c>
      <c r="M90" s="137" t="str">
        <f>IF(
    AND(LAHIKONTAKTSED!$AJ90,  LAHIKONTAKTSED!$I90 &lt;&gt; ""),
    IF(
        OR(
            EXACT(LAHIKONTAKTSED!$I90, "Lapsevanem"),
            EXACT(LAHIKONTAKTSED!$I90, "Eestkostja")
        ),
        IF(
            OR(
                AND(_xlfn.NUMBERVALUE(LAHIKONTAKTSED!M90) &gt;  5000000, _xlfn.NUMBERVALUE(LAHIKONTAKTSED!M90) &lt;  5999999),
                AND(_xlfn.NUMBERVALUE(LAHIKONTAKTSED!M90) &gt; 50000000, _xlfn.NUMBERVALUE(LAHIKONTAKTSED!M90) &lt; 59999999)
            ),
            1,
            -2
        ),
        0
    ),
    ""
)</f>
        <v/>
      </c>
      <c r="N90" s="137" t="str">
        <f>IF(
    AND(LAHIKONTAKTSED!$AJ90,  LAHIKONTAKTSED!$I90 &lt;&gt; ""),
    IF(
        OR(
            EXACT(LAHIKONTAKTSED!$I90, "Lapsevanem"),
            EXACT(LAHIKONTAKTSED!$I90, "Eestkostja")
        ),
        IF(
            LAHIKONTAKTSED!N90 &lt;&gt; "",
            1,
            2
        ),
        0
    ),
    ""
)</f>
        <v/>
      </c>
      <c r="O90" s="136" t="str">
        <f>IF(
    LAHIKONTAKTSED!$AJ90,
    IF(LAHIKONTAKTSED!O90 &lt;&gt; "", 1, -1),
    ""
)</f>
        <v/>
      </c>
      <c r="P90" s="136" t="str">
        <f>IF(
    LAHIKONTAKTSED!$AJ90,
    IF(LAHIKONTAKTSED!P90 &lt;&gt; "", 1, -1),
    ""
)</f>
        <v/>
      </c>
      <c r="Q90" s="136" t="str">
        <f>IF(
    LAHIKONTAKTSED!$AJ90,
    IF(LAHIKONTAKTSED!Q90 &lt;&gt; "", 1, -1),
    ""
)</f>
        <v/>
      </c>
      <c r="R90" s="136" t="str">
        <f>IF(
    LAHIKONTAKTSED!$AJ90,
    IF(LAHIKONTAKTSED!R90 &lt;&gt; "", 1, 2),
    ""
)</f>
        <v/>
      </c>
      <c r="S90" s="158" t="str">
        <f ca="1">IF(LAHIKONTAKTSED!$AJ90,
    IF(AND(
        ISNUMBER(LAHIKONTAKTSED!S90),
        NOT(
            ISERROR(
                DATE(
                    YEAR(LAHIKONTAKTSED!S90),
                    MONTH(LAHIKONTAKTSED!S90),
                    DAY(LAHIKONTAKTSED!S90)
                )
            )
        ),
        IFERROR(LAHIKONTAKTSED!S90 &gt;= TODAY()-13, FALSE),
        IFERROR(LAHIKONTAKTSED!S90 &lt;= TODAY(), FALSE)
    ), 1, -2),
    ""
)</f>
        <v/>
      </c>
      <c r="T90" s="158" t="str">
        <f ca="1">IF(LAHIKONTAKTSED!$AJ90,
    IF(AND(
        ISNUMBER(LAHIKONTAKTSED!T90),
        NOT(
            ISERROR(
                DATE(
                    YEAR(LAHIKONTAKTSED!T90),
                    MONTH(LAHIKONTAKTSED!T90),
                    DAY(LAHIKONTAKTSED!T90)
                )
            )
        ),
        IFERROR(LAHIKONTAKTSED!T90 &gt;= TODAY()-13, FALSE),
        IFERROR(LAHIKONTAKTSED!T90 &lt;= TODAY()+1, FALSE)
    ), 1, -2),
    ""
)</f>
        <v/>
      </c>
      <c r="U90" s="159" t="str">
        <f ca="1">IF(LAHIKONTAKTSED!$AJ90,
    IF(AND(
        ISNUMBER(LAHIKONTAKTSED!U90),
        NOT(
            ISERROR(
                DATE(
                    YEAR(LAHIKONTAKTSED!U90),
                    MONTH(LAHIKONTAKTSED!U90),
                    DAY(LAHIKONTAKTSED!U90)
                )
            )
        ),
        IFERROR(LAHIKONTAKTSED!U90 &gt;= TODAY(), FALSE),
        IFERROR(LAHIKONTAKTSED!U90 &lt;= TODAY() + 11, FALSE)
    ), 1, -2),
    ""
)</f>
        <v/>
      </c>
      <c r="V90" s="136" t="str">
        <f>IF(
    LAHIKONTAKTSED!$AJ90,
    IF(LAHIKONTAKTSED!V90 &lt;&gt; "", 1, -1),
    ""
)</f>
        <v/>
      </c>
      <c r="W90" s="136" t="str">
        <f>IF(
    LAHIKONTAKTSED!$AJ90,
    IF(LAHIKONTAKTSED!W90 &lt;&gt; "", 1, -1),
    ""
)</f>
        <v/>
      </c>
      <c r="X90" s="159" t="str">
        <f ca="1">IF(
    AND(
        LAHIKONTAKTSED!$AJ90
    ),
    IF(
        LAHIKONTAKTSED!X90 &lt;&gt; "",
        IF(
            OR(
            AND(
                ISNUMBER(LAHIKONTAKTSED!X90),
                LAHIKONTAKTSED!X90 &gt; 30000000000,
                LAHIKONTAKTSED!X90 &lt; 63000000000,
                IFERROR(IF(
                    ISERROR(TEXT((CODE(MID("FEDCA@",LEFT(LAHIKONTAKTSED!X90,1),1))-50)*1000000+LEFT(LAHIKONTAKTSED!X90,7),"0000\.00\.00")+0),
                    FALSE,
                    IF(
                        IF(
                            MOD(SUMPRODUCT((MID(LAHIKONTAKTSED!X90,COLUMN($A$1:$J$1),1)+0),(MID("1234567891",COLUMN($A$1:$J$1),1)+0)),11)=10,
                            MOD(MOD(SUMPRODUCT((MID(LAHIKONTAKTSED!X90,COLUMN($A$1:$J$1),1)+0),(MID("3456789123",COLUMN($A$1:$J$1),1)+0)),11),10),
                            MOD(SUMPRODUCT((MID(LAHIKONTAKTSED!X90,COLUMN($A$1:$J$1),1)+0),(MID("1234567891",COLUMN($A$1:$J$1),1)+0)),11)
                        ) = MID(LAHIKONTAKTSED!X90,11,1)+0,
                        TRUE,
                        FALSE
                    )
                ), FALSE)
            ),
            AND(
                ISNUMBER(LAHIKONTAKTSED!X90),
                NOT(
                    ISERROR(
                        DATE(
                            YEAR(LAHIKONTAKTSED!X90),
                            MONTH(LAHIKONTAKTSED!X90),
                            DAY(LAHIKONTAKTSED!X90)
                        )
                    )
                ),
                IFERROR(LAHIKONTAKTSED!X90 &gt;= DATE(1910, 1, 1), FALSE),
                IFERROR(LAHIKONTAKTSED!X90 &lt;= TODAY(), FALSE)
            )
        ), 1, -2),
    -1),
    ""
)</f>
        <v/>
      </c>
    </row>
    <row r="91" spans="1:24" x14ac:dyDescent="0.35">
      <c r="A91" s="138" t="str">
        <f>LAHIKONTAKTSED!A91</f>
        <v/>
      </c>
      <c r="B91" s="154" t="str">
        <f ca="1">IF(LAHIKONTAKTSED!$AJ91,
    IF(AND(
        ISNUMBER(LAHIKONTAKTSED!B91),
        NOT(
            ISERROR(
                DATE(
                    YEAR(LAHIKONTAKTSED!B91),
                    MONTH(LAHIKONTAKTSED!B91),
                    DAY(LAHIKONTAKTSED!B91)
                )
            )
        ),
        IFERROR(LAHIKONTAKTSED!B91 &gt;= TODAY()-13, FALSE),
        IFERROR(LAHIKONTAKTSED!B91 &lt;= TODAY(), FALSE)
    ), 1, -2),
    ""
)</f>
        <v/>
      </c>
      <c r="C91" s="155" t="str">
        <f>IF(LAHIKONTAKTSED!$AJ91,
    IF(AND(
        LAHIKONTAKTSED!C91 &lt;&gt; ""
    ), 1, -2),
    ""
)</f>
        <v/>
      </c>
      <c r="D91" s="155" t="str">
        <f>IF(LAHIKONTAKTSED!$AJ91,
    IF(AND(
        LAHIKONTAKTSED!D91 &lt;&gt; ""
    ), 1, -2),
    ""
)</f>
        <v/>
      </c>
      <c r="E91" s="156" t="str">
        <f ca="1">IF(LAHIKONTAKTSED!$AJ91,
    IF(
        LAHIKONTAKTSED!E91 &lt;&gt; "",
        IF(
            OR(
            AND(
                ISNUMBER(LAHIKONTAKTSED!E91),
                LAHIKONTAKTSED!E91 &gt; 30000000000,
                LAHIKONTAKTSED!E91 &lt; 63000000000,
                IFERROR(IF(
                    ISERROR(TEXT((CODE(MID("FEDCA@",LEFT(LAHIKONTAKTSED!E91,1),1))-50)*1000000+LEFT(LAHIKONTAKTSED!E91,7),"0000\.00\.00")+0),
                    FALSE,
                    IF(
                        IF(
                            MOD(SUMPRODUCT((MID(LAHIKONTAKTSED!E91,COLUMN($A$1:$J$1),1)+0),(MID("1234567891",COLUMN($A$1:$J$1),1)+0)),11)=10,
                            MOD(MOD(SUMPRODUCT((MID(LAHIKONTAKTSED!E91,COLUMN($A$1:$J$1),1)+0),(MID("3456789123",COLUMN($A$1:$J$1),1)+0)),11),10),
                            MOD(SUMPRODUCT((MID(LAHIKONTAKTSED!E91,COLUMN($A$1:$J$1),1)+0),(MID("1234567891",COLUMN($A$1:$J$1),1)+0)),11)
                        ) = MID(LAHIKONTAKTSED!E91,11,1)+0,
                        TRUE,
                        FALSE
                    )
                ), FALSE)
            ),
            AND(
                ISNUMBER(LAHIKONTAKTSED!E91),
                NOT(
                    ISERROR(
                        DATE(
                            YEAR(LAHIKONTAKTSED!E91),
                            MONTH(LAHIKONTAKTSED!E91),
                            DAY(LAHIKONTAKTSED!E91)
                        )
                    )
                ),
                IFERROR(LAHIKONTAKTSED!E91 &gt;= DATE(1910, 1, 1), FALSE),
                IFERROR(LAHIKONTAKTSED!E91 &lt;= TODAY(), FALSE)
            )
        ), 1, -2),
    -1),
    ""
)</f>
        <v/>
      </c>
      <c r="F91" s="137" t="str">
        <f>IF(LAHIKONTAKTSED!$AJ91,
    IF(
        OR(
            LAHIKONTAKTSED!$I91 = "Lapsevanem",
            LAHIKONTAKTSED!$I91 = "Eestkostja"
        ),
        0,
        IF(
            OR(
                AND(_xlfn.NUMBERVALUE(LAHIKONTAKTSED!F91) &gt;  5000000, _xlfn.NUMBERVALUE(LAHIKONTAKTSED!F91) &lt;  5999999),
                AND(_xlfn.NUMBERVALUE(LAHIKONTAKTSED!F91) &gt; 50000000, _xlfn.NUMBERVALUE(LAHIKONTAKTSED!F91) &lt; 59999999)
            ),
            1,
            -2
        )
    ),
    ""
)</f>
        <v/>
      </c>
      <c r="G91" s="137" t="str">
        <f>IF(LAHIKONTAKTSED!$AJ91,
    IF(
        OR(
            LAHIKONTAKTSED!$I91 = "Lapsevanem",
            LAHIKONTAKTSED!$I91 = "Eestkostja"
        ),
        0,
        IF(
            LAHIKONTAKTSED!G91 &lt;&gt; "",
            1,
            2
        )
    ),
    ""
)</f>
        <v/>
      </c>
      <c r="H91" s="137" t="str">
        <f>IF(LAHIKONTAKTSED!$AJ91, IF(LAHIKONTAKTSED!H91 &lt;&gt; "", 1, 2), "")</f>
        <v/>
      </c>
      <c r="I91" s="157" t="str">
        <f>IF(LAHIKONTAKTSED!$AJ91,
    IF(OR(
        EXACT(LAHIKONTAKTSED!I91, "Lähikontaktne"),
        EXACT(LAHIKONTAKTSED!I91, "Lapsevanem"),
        EXACT(LAHIKONTAKTSED!I91, "Eestkostja")
    ), 1, -2),
    ""
)</f>
        <v/>
      </c>
      <c r="J91" s="137" t="str">
        <f>IF(
    AND(LAHIKONTAKTSED!$AJ91,  LAHIKONTAKTSED!$I91 &lt;&gt; ""),
    IF(
        OR(
            EXACT(LAHIKONTAKTSED!$I91, "Lapsevanem"),
            EXACT(LAHIKONTAKTSED!$I91, "Eestkostja")
        ),
        IF(
            LAHIKONTAKTSED!J91 &lt;&gt; "",
            1,
            -2
        ),
        0
    ),
    ""
)</f>
        <v/>
      </c>
      <c r="K91" s="137" t="str">
        <f>IF(
    AND(LAHIKONTAKTSED!$AJ91,  LAHIKONTAKTSED!$I91 &lt;&gt; ""),
    IF(
        OR(
            EXACT(LAHIKONTAKTSED!$I91, "Lapsevanem"),
            EXACT(LAHIKONTAKTSED!$I91, "Eestkostja")
        ),
        IF(
            LAHIKONTAKTSED!K91 &lt;&gt; "",
            1,
            -2
        ),
        0
    ),
    ""
)</f>
        <v/>
      </c>
      <c r="L91" s="137" t="str">
        <f ca="1">IF(
    AND(LAHIKONTAKTSED!$AJ91,  LAHIKONTAKTSED!$I91 &lt;&gt; ""),
    IF(
        OR(
            EXACT(LAHIKONTAKTSED!$I91, "Lapsevanem"),
            EXACT(LAHIKONTAKTSED!$I91, "Eestkostja")
        ),
        IF(
            LAHIKONTAKTSED!L91 &lt;&gt; "",
            IF(
                OR(
                    AND(
                        ISNUMBER(LAHIKONTAKTSED!L91),
                        LAHIKONTAKTSED!L91 &gt; 30000000000,
                        LAHIKONTAKTSED!L91 &lt; 63000000000,
                        IF(
                            ISERROR(TEXT((CODE(MID("FEDCA@",LEFT(LAHIKONTAKTSED!L91,1),1))-50)*1000000+LEFT(LAHIKONTAKTSED!L91,7),"0000\.00\.00")+0),
                            FALSE,
                            IF(
                                IF(
                                    MOD(SUMPRODUCT((MID(LAHIKONTAKTSED!L91,COLUMN($A$1:$J$1),1)+0),(MID("1234567891",COLUMN($A$1:$J$1),1)+0)),11)=10,
                                    MOD(MOD(SUMPRODUCT((MID(LAHIKONTAKTSED!L91,COLUMN($A$1:$J$1),1)+0),(MID("3456789123",COLUMN($A$1:$J$1),1)+0)),11),10),
                                    MOD(SUMPRODUCT((MID(LAHIKONTAKTSED!L91,COLUMN($A$1:$J$1),1)+0),(MID("1234567891",COLUMN($A$1:$J$1),1)+0)),11)
                                ) = MID(LAHIKONTAKTSED!L91,11,1)+0,
                                TRUE,
                                FALSE
                            )
                        )
                    ),
                    AND(
                        ISNUMBER(LAHIKONTAKTSED!L91),
                        NOT(
                            ISERROR(
                                DATE(
                                    YEAR(LAHIKONTAKTSED!L91),
                                    MONTH(LAHIKONTAKTSED!L91),
                                    DAY(LAHIKONTAKTSED!L91)
                                )
                            )
                        ),
                        IFERROR(LAHIKONTAKTSED!L91 &gt;= DATE(1910, 1, 1), FALSE),
                        IFERROR(LAHIKONTAKTSED!L91 &lt;= TODAY(), FALSE)
                    )
                ),
                1,
                -2),
            -1
        ),
        0
    ),
    ""
)</f>
        <v/>
      </c>
      <c r="M91" s="137" t="str">
        <f>IF(
    AND(LAHIKONTAKTSED!$AJ91,  LAHIKONTAKTSED!$I91 &lt;&gt; ""),
    IF(
        OR(
            EXACT(LAHIKONTAKTSED!$I91, "Lapsevanem"),
            EXACT(LAHIKONTAKTSED!$I91, "Eestkostja")
        ),
        IF(
            OR(
                AND(_xlfn.NUMBERVALUE(LAHIKONTAKTSED!M91) &gt;  5000000, _xlfn.NUMBERVALUE(LAHIKONTAKTSED!M91) &lt;  5999999),
                AND(_xlfn.NUMBERVALUE(LAHIKONTAKTSED!M91) &gt; 50000000, _xlfn.NUMBERVALUE(LAHIKONTAKTSED!M91) &lt; 59999999)
            ),
            1,
            -2
        ),
        0
    ),
    ""
)</f>
        <v/>
      </c>
      <c r="N91" s="137" t="str">
        <f>IF(
    AND(LAHIKONTAKTSED!$AJ91,  LAHIKONTAKTSED!$I91 &lt;&gt; ""),
    IF(
        OR(
            EXACT(LAHIKONTAKTSED!$I91, "Lapsevanem"),
            EXACT(LAHIKONTAKTSED!$I91, "Eestkostja")
        ),
        IF(
            LAHIKONTAKTSED!N91 &lt;&gt; "",
            1,
            2
        ),
        0
    ),
    ""
)</f>
        <v/>
      </c>
      <c r="O91" s="136" t="str">
        <f>IF(
    LAHIKONTAKTSED!$AJ91,
    IF(LAHIKONTAKTSED!O91 &lt;&gt; "", 1, -1),
    ""
)</f>
        <v/>
      </c>
      <c r="P91" s="136" t="str">
        <f>IF(
    LAHIKONTAKTSED!$AJ91,
    IF(LAHIKONTAKTSED!P91 &lt;&gt; "", 1, -1),
    ""
)</f>
        <v/>
      </c>
      <c r="Q91" s="136" t="str">
        <f>IF(
    LAHIKONTAKTSED!$AJ91,
    IF(LAHIKONTAKTSED!Q91 &lt;&gt; "", 1, -1),
    ""
)</f>
        <v/>
      </c>
      <c r="R91" s="136" t="str">
        <f>IF(
    LAHIKONTAKTSED!$AJ91,
    IF(LAHIKONTAKTSED!R91 &lt;&gt; "", 1, 2),
    ""
)</f>
        <v/>
      </c>
      <c r="S91" s="158" t="str">
        <f ca="1">IF(LAHIKONTAKTSED!$AJ91,
    IF(AND(
        ISNUMBER(LAHIKONTAKTSED!S91),
        NOT(
            ISERROR(
                DATE(
                    YEAR(LAHIKONTAKTSED!S91),
                    MONTH(LAHIKONTAKTSED!S91),
                    DAY(LAHIKONTAKTSED!S91)
                )
            )
        ),
        IFERROR(LAHIKONTAKTSED!S91 &gt;= TODAY()-13, FALSE),
        IFERROR(LAHIKONTAKTSED!S91 &lt;= TODAY(), FALSE)
    ), 1, -2),
    ""
)</f>
        <v/>
      </c>
      <c r="T91" s="158" t="str">
        <f ca="1">IF(LAHIKONTAKTSED!$AJ91,
    IF(AND(
        ISNUMBER(LAHIKONTAKTSED!T91),
        NOT(
            ISERROR(
                DATE(
                    YEAR(LAHIKONTAKTSED!T91),
                    MONTH(LAHIKONTAKTSED!T91),
                    DAY(LAHIKONTAKTSED!T91)
                )
            )
        ),
        IFERROR(LAHIKONTAKTSED!T91 &gt;= TODAY()-13, FALSE),
        IFERROR(LAHIKONTAKTSED!T91 &lt;= TODAY()+1, FALSE)
    ), 1, -2),
    ""
)</f>
        <v/>
      </c>
      <c r="U91" s="159" t="str">
        <f ca="1">IF(LAHIKONTAKTSED!$AJ91,
    IF(AND(
        ISNUMBER(LAHIKONTAKTSED!U91),
        NOT(
            ISERROR(
                DATE(
                    YEAR(LAHIKONTAKTSED!U91),
                    MONTH(LAHIKONTAKTSED!U91),
                    DAY(LAHIKONTAKTSED!U91)
                )
            )
        ),
        IFERROR(LAHIKONTAKTSED!U91 &gt;= TODAY(), FALSE),
        IFERROR(LAHIKONTAKTSED!U91 &lt;= TODAY() + 11, FALSE)
    ), 1, -2),
    ""
)</f>
        <v/>
      </c>
      <c r="V91" s="136" t="str">
        <f>IF(
    LAHIKONTAKTSED!$AJ91,
    IF(LAHIKONTAKTSED!V91 &lt;&gt; "", 1, -1),
    ""
)</f>
        <v/>
      </c>
      <c r="W91" s="136" t="str">
        <f>IF(
    LAHIKONTAKTSED!$AJ91,
    IF(LAHIKONTAKTSED!W91 &lt;&gt; "", 1, -1),
    ""
)</f>
        <v/>
      </c>
      <c r="X91" s="159" t="str">
        <f ca="1">IF(
    AND(
        LAHIKONTAKTSED!$AJ91
    ),
    IF(
        LAHIKONTAKTSED!X91 &lt;&gt; "",
        IF(
            OR(
            AND(
                ISNUMBER(LAHIKONTAKTSED!X91),
                LAHIKONTAKTSED!X91 &gt; 30000000000,
                LAHIKONTAKTSED!X91 &lt; 63000000000,
                IFERROR(IF(
                    ISERROR(TEXT((CODE(MID("FEDCA@",LEFT(LAHIKONTAKTSED!X91,1),1))-50)*1000000+LEFT(LAHIKONTAKTSED!X91,7),"0000\.00\.00")+0),
                    FALSE,
                    IF(
                        IF(
                            MOD(SUMPRODUCT((MID(LAHIKONTAKTSED!X91,COLUMN($A$1:$J$1),1)+0),(MID("1234567891",COLUMN($A$1:$J$1),1)+0)),11)=10,
                            MOD(MOD(SUMPRODUCT((MID(LAHIKONTAKTSED!X91,COLUMN($A$1:$J$1),1)+0),(MID("3456789123",COLUMN($A$1:$J$1),1)+0)),11),10),
                            MOD(SUMPRODUCT((MID(LAHIKONTAKTSED!X91,COLUMN($A$1:$J$1),1)+0),(MID("1234567891",COLUMN($A$1:$J$1),1)+0)),11)
                        ) = MID(LAHIKONTAKTSED!X91,11,1)+0,
                        TRUE,
                        FALSE
                    )
                ), FALSE)
            ),
            AND(
                ISNUMBER(LAHIKONTAKTSED!X91),
                NOT(
                    ISERROR(
                        DATE(
                            YEAR(LAHIKONTAKTSED!X91),
                            MONTH(LAHIKONTAKTSED!X91),
                            DAY(LAHIKONTAKTSED!X91)
                        )
                    )
                ),
                IFERROR(LAHIKONTAKTSED!X91 &gt;= DATE(1910, 1, 1), FALSE),
                IFERROR(LAHIKONTAKTSED!X91 &lt;= TODAY(), FALSE)
            )
        ), 1, -2),
    -1),
    ""
)</f>
        <v/>
      </c>
    </row>
    <row r="92" spans="1:24" x14ac:dyDescent="0.35">
      <c r="A92" s="138" t="str">
        <f>LAHIKONTAKTSED!A92</f>
        <v/>
      </c>
      <c r="B92" s="154" t="str">
        <f ca="1">IF(LAHIKONTAKTSED!$AJ92,
    IF(AND(
        ISNUMBER(LAHIKONTAKTSED!B92),
        NOT(
            ISERROR(
                DATE(
                    YEAR(LAHIKONTAKTSED!B92),
                    MONTH(LAHIKONTAKTSED!B92),
                    DAY(LAHIKONTAKTSED!B92)
                )
            )
        ),
        IFERROR(LAHIKONTAKTSED!B92 &gt;= TODAY()-13, FALSE),
        IFERROR(LAHIKONTAKTSED!B92 &lt;= TODAY(), FALSE)
    ), 1, -2),
    ""
)</f>
        <v/>
      </c>
      <c r="C92" s="155" t="str">
        <f>IF(LAHIKONTAKTSED!$AJ92,
    IF(AND(
        LAHIKONTAKTSED!C92 &lt;&gt; ""
    ), 1, -2),
    ""
)</f>
        <v/>
      </c>
      <c r="D92" s="155" t="str">
        <f>IF(LAHIKONTAKTSED!$AJ92,
    IF(AND(
        LAHIKONTAKTSED!D92 &lt;&gt; ""
    ), 1, -2),
    ""
)</f>
        <v/>
      </c>
      <c r="E92" s="156" t="str">
        <f ca="1">IF(LAHIKONTAKTSED!$AJ92,
    IF(
        LAHIKONTAKTSED!E92 &lt;&gt; "",
        IF(
            OR(
            AND(
                ISNUMBER(LAHIKONTAKTSED!E92),
                LAHIKONTAKTSED!E92 &gt; 30000000000,
                LAHIKONTAKTSED!E92 &lt; 63000000000,
                IFERROR(IF(
                    ISERROR(TEXT((CODE(MID("FEDCA@",LEFT(LAHIKONTAKTSED!E92,1),1))-50)*1000000+LEFT(LAHIKONTAKTSED!E92,7),"0000\.00\.00")+0),
                    FALSE,
                    IF(
                        IF(
                            MOD(SUMPRODUCT((MID(LAHIKONTAKTSED!E92,COLUMN($A$1:$J$1),1)+0),(MID("1234567891",COLUMN($A$1:$J$1),1)+0)),11)=10,
                            MOD(MOD(SUMPRODUCT((MID(LAHIKONTAKTSED!E92,COLUMN($A$1:$J$1),1)+0),(MID("3456789123",COLUMN($A$1:$J$1),1)+0)),11),10),
                            MOD(SUMPRODUCT((MID(LAHIKONTAKTSED!E92,COLUMN($A$1:$J$1),1)+0),(MID("1234567891",COLUMN($A$1:$J$1),1)+0)),11)
                        ) = MID(LAHIKONTAKTSED!E92,11,1)+0,
                        TRUE,
                        FALSE
                    )
                ), FALSE)
            ),
            AND(
                ISNUMBER(LAHIKONTAKTSED!E92),
                NOT(
                    ISERROR(
                        DATE(
                            YEAR(LAHIKONTAKTSED!E92),
                            MONTH(LAHIKONTAKTSED!E92),
                            DAY(LAHIKONTAKTSED!E92)
                        )
                    )
                ),
                IFERROR(LAHIKONTAKTSED!E92 &gt;= DATE(1910, 1, 1), FALSE),
                IFERROR(LAHIKONTAKTSED!E92 &lt;= TODAY(), FALSE)
            )
        ), 1, -2),
    -1),
    ""
)</f>
        <v/>
      </c>
      <c r="F92" s="137" t="str">
        <f>IF(LAHIKONTAKTSED!$AJ92,
    IF(
        OR(
            LAHIKONTAKTSED!$I92 = "Lapsevanem",
            LAHIKONTAKTSED!$I92 = "Eestkostja"
        ),
        0,
        IF(
            OR(
                AND(_xlfn.NUMBERVALUE(LAHIKONTAKTSED!F92) &gt;  5000000, _xlfn.NUMBERVALUE(LAHIKONTAKTSED!F92) &lt;  5999999),
                AND(_xlfn.NUMBERVALUE(LAHIKONTAKTSED!F92) &gt; 50000000, _xlfn.NUMBERVALUE(LAHIKONTAKTSED!F92) &lt; 59999999)
            ),
            1,
            -2
        )
    ),
    ""
)</f>
        <v/>
      </c>
      <c r="G92" s="137" t="str">
        <f>IF(LAHIKONTAKTSED!$AJ92,
    IF(
        OR(
            LAHIKONTAKTSED!$I92 = "Lapsevanem",
            LAHIKONTAKTSED!$I92 = "Eestkostja"
        ),
        0,
        IF(
            LAHIKONTAKTSED!G92 &lt;&gt; "",
            1,
            2
        )
    ),
    ""
)</f>
        <v/>
      </c>
      <c r="H92" s="137" t="str">
        <f>IF(LAHIKONTAKTSED!$AJ92, IF(LAHIKONTAKTSED!H92 &lt;&gt; "", 1, 2), "")</f>
        <v/>
      </c>
      <c r="I92" s="157" t="str">
        <f>IF(LAHIKONTAKTSED!$AJ92,
    IF(OR(
        EXACT(LAHIKONTAKTSED!I92, "Lähikontaktne"),
        EXACT(LAHIKONTAKTSED!I92, "Lapsevanem"),
        EXACT(LAHIKONTAKTSED!I92, "Eestkostja")
    ), 1, -2),
    ""
)</f>
        <v/>
      </c>
      <c r="J92" s="137" t="str">
        <f>IF(
    AND(LAHIKONTAKTSED!$AJ92,  LAHIKONTAKTSED!$I92 &lt;&gt; ""),
    IF(
        OR(
            EXACT(LAHIKONTAKTSED!$I92, "Lapsevanem"),
            EXACT(LAHIKONTAKTSED!$I92, "Eestkostja")
        ),
        IF(
            LAHIKONTAKTSED!J92 &lt;&gt; "",
            1,
            -2
        ),
        0
    ),
    ""
)</f>
        <v/>
      </c>
      <c r="K92" s="137" t="str">
        <f>IF(
    AND(LAHIKONTAKTSED!$AJ92,  LAHIKONTAKTSED!$I92 &lt;&gt; ""),
    IF(
        OR(
            EXACT(LAHIKONTAKTSED!$I92, "Lapsevanem"),
            EXACT(LAHIKONTAKTSED!$I92, "Eestkostja")
        ),
        IF(
            LAHIKONTAKTSED!K92 &lt;&gt; "",
            1,
            -2
        ),
        0
    ),
    ""
)</f>
        <v/>
      </c>
      <c r="L92" s="137" t="str">
        <f ca="1">IF(
    AND(LAHIKONTAKTSED!$AJ92,  LAHIKONTAKTSED!$I92 &lt;&gt; ""),
    IF(
        OR(
            EXACT(LAHIKONTAKTSED!$I92, "Lapsevanem"),
            EXACT(LAHIKONTAKTSED!$I92, "Eestkostja")
        ),
        IF(
            LAHIKONTAKTSED!L92 &lt;&gt; "",
            IF(
                OR(
                    AND(
                        ISNUMBER(LAHIKONTAKTSED!L92),
                        LAHIKONTAKTSED!L92 &gt; 30000000000,
                        LAHIKONTAKTSED!L92 &lt; 63000000000,
                        IF(
                            ISERROR(TEXT((CODE(MID("FEDCA@",LEFT(LAHIKONTAKTSED!L92,1),1))-50)*1000000+LEFT(LAHIKONTAKTSED!L92,7),"0000\.00\.00")+0),
                            FALSE,
                            IF(
                                IF(
                                    MOD(SUMPRODUCT((MID(LAHIKONTAKTSED!L92,COLUMN($A$1:$J$1),1)+0),(MID("1234567891",COLUMN($A$1:$J$1),1)+0)),11)=10,
                                    MOD(MOD(SUMPRODUCT((MID(LAHIKONTAKTSED!L92,COLUMN($A$1:$J$1),1)+0),(MID("3456789123",COLUMN($A$1:$J$1),1)+0)),11),10),
                                    MOD(SUMPRODUCT((MID(LAHIKONTAKTSED!L92,COLUMN($A$1:$J$1),1)+0),(MID("1234567891",COLUMN($A$1:$J$1),1)+0)),11)
                                ) = MID(LAHIKONTAKTSED!L92,11,1)+0,
                                TRUE,
                                FALSE
                            )
                        )
                    ),
                    AND(
                        ISNUMBER(LAHIKONTAKTSED!L92),
                        NOT(
                            ISERROR(
                                DATE(
                                    YEAR(LAHIKONTAKTSED!L92),
                                    MONTH(LAHIKONTAKTSED!L92),
                                    DAY(LAHIKONTAKTSED!L92)
                                )
                            )
                        ),
                        IFERROR(LAHIKONTAKTSED!L92 &gt;= DATE(1910, 1, 1), FALSE),
                        IFERROR(LAHIKONTAKTSED!L92 &lt;= TODAY(), FALSE)
                    )
                ),
                1,
                -2),
            -1
        ),
        0
    ),
    ""
)</f>
        <v/>
      </c>
      <c r="M92" s="137" t="str">
        <f>IF(
    AND(LAHIKONTAKTSED!$AJ92,  LAHIKONTAKTSED!$I92 &lt;&gt; ""),
    IF(
        OR(
            EXACT(LAHIKONTAKTSED!$I92, "Lapsevanem"),
            EXACT(LAHIKONTAKTSED!$I92, "Eestkostja")
        ),
        IF(
            OR(
                AND(_xlfn.NUMBERVALUE(LAHIKONTAKTSED!M92) &gt;  5000000, _xlfn.NUMBERVALUE(LAHIKONTAKTSED!M92) &lt;  5999999),
                AND(_xlfn.NUMBERVALUE(LAHIKONTAKTSED!M92) &gt; 50000000, _xlfn.NUMBERVALUE(LAHIKONTAKTSED!M92) &lt; 59999999)
            ),
            1,
            -2
        ),
        0
    ),
    ""
)</f>
        <v/>
      </c>
      <c r="N92" s="137" t="str">
        <f>IF(
    AND(LAHIKONTAKTSED!$AJ92,  LAHIKONTAKTSED!$I92 &lt;&gt; ""),
    IF(
        OR(
            EXACT(LAHIKONTAKTSED!$I92, "Lapsevanem"),
            EXACT(LAHIKONTAKTSED!$I92, "Eestkostja")
        ),
        IF(
            LAHIKONTAKTSED!N92 &lt;&gt; "",
            1,
            2
        ),
        0
    ),
    ""
)</f>
        <v/>
      </c>
      <c r="O92" s="136" t="str">
        <f>IF(
    LAHIKONTAKTSED!$AJ92,
    IF(LAHIKONTAKTSED!O92 &lt;&gt; "", 1, -1),
    ""
)</f>
        <v/>
      </c>
      <c r="P92" s="136" t="str">
        <f>IF(
    LAHIKONTAKTSED!$AJ92,
    IF(LAHIKONTAKTSED!P92 &lt;&gt; "", 1, -1),
    ""
)</f>
        <v/>
      </c>
      <c r="Q92" s="136" t="str">
        <f>IF(
    LAHIKONTAKTSED!$AJ92,
    IF(LAHIKONTAKTSED!Q92 &lt;&gt; "", 1, -1),
    ""
)</f>
        <v/>
      </c>
      <c r="R92" s="136" t="str">
        <f>IF(
    LAHIKONTAKTSED!$AJ92,
    IF(LAHIKONTAKTSED!R92 &lt;&gt; "", 1, 2),
    ""
)</f>
        <v/>
      </c>
      <c r="S92" s="158" t="str">
        <f ca="1">IF(LAHIKONTAKTSED!$AJ92,
    IF(AND(
        ISNUMBER(LAHIKONTAKTSED!S92),
        NOT(
            ISERROR(
                DATE(
                    YEAR(LAHIKONTAKTSED!S92),
                    MONTH(LAHIKONTAKTSED!S92),
                    DAY(LAHIKONTAKTSED!S92)
                )
            )
        ),
        IFERROR(LAHIKONTAKTSED!S92 &gt;= TODAY()-13, FALSE),
        IFERROR(LAHIKONTAKTSED!S92 &lt;= TODAY(), FALSE)
    ), 1, -2),
    ""
)</f>
        <v/>
      </c>
      <c r="T92" s="158" t="str">
        <f ca="1">IF(LAHIKONTAKTSED!$AJ92,
    IF(AND(
        ISNUMBER(LAHIKONTAKTSED!T92),
        NOT(
            ISERROR(
                DATE(
                    YEAR(LAHIKONTAKTSED!T92),
                    MONTH(LAHIKONTAKTSED!T92),
                    DAY(LAHIKONTAKTSED!T92)
                )
            )
        ),
        IFERROR(LAHIKONTAKTSED!T92 &gt;= TODAY()-13, FALSE),
        IFERROR(LAHIKONTAKTSED!T92 &lt;= TODAY()+1, FALSE)
    ), 1, -2),
    ""
)</f>
        <v/>
      </c>
      <c r="U92" s="159" t="str">
        <f ca="1">IF(LAHIKONTAKTSED!$AJ92,
    IF(AND(
        ISNUMBER(LAHIKONTAKTSED!U92),
        NOT(
            ISERROR(
                DATE(
                    YEAR(LAHIKONTAKTSED!U92),
                    MONTH(LAHIKONTAKTSED!U92),
                    DAY(LAHIKONTAKTSED!U92)
                )
            )
        ),
        IFERROR(LAHIKONTAKTSED!U92 &gt;= TODAY(), FALSE),
        IFERROR(LAHIKONTAKTSED!U92 &lt;= TODAY() + 11, FALSE)
    ), 1, -2),
    ""
)</f>
        <v/>
      </c>
      <c r="V92" s="136" t="str">
        <f>IF(
    LAHIKONTAKTSED!$AJ92,
    IF(LAHIKONTAKTSED!V92 &lt;&gt; "", 1, -1),
    ""
)</f>
        <v/>
      </c>
      <c r="W92" s="136" t="str">
        <f>IF(
    LAHIKONTAKTSED!$AJ92,
    IF(LAHIKONTAKTSED!W92 &lt;&gt; "", 1, -1),
    ""
)</f>
        <v/>
      </c>
      <c r="X92" s="159" t="str">
        <f ca="1">IF(
    AND(
        LAHIKONTAKTSED!$AJ92
    ),
    IF(
        LAHIKONTAKTSED!X92 &lt;&gt; "",
        IF(
            OR(
            AND(
                ISNUMBER(LAHIKONTAKTSED!X92),
                LAHIKONTAKTSED!X92 &gt; 30000000000,
                LAHIKONTAKTSED!X92 &lt; 63000000000,
                IFERROR(IF(
                    ISERROR(TEXT((CODE(MID("FEDCA@",LEFT(LAHIKONTAKTSED!X92,1),1))-50)*1000000+LEFT(LAHIKONTAKTSED!X92,7),"0000\.00\.00")+0),
                    FALSE,
                    IF(
                        IF(
                            MOD(SUMPRODUCT((MID(LAHIKONTAKTSED!X92,COLUMN($A$1:$J$1),1)+0),(MID("1234567891",COLUMN($A$1:$J$1),1)+0)),11)=10,
                            MOD(MOD(SUMPRODUCT((MID(LAHIKONTAKTSED!X92,COLUMN($A$1:$J$1),1)+0),(MID("3456789123",COLUMN($A$1:$J$1),1)+0)),11),10),
                            MOD(SUMPRODUCT((MID(LAHIKONTAKTSED!X92,COLUMN($A$1:$J$1),1)+0),(MID("1234567891",COLUMN($A$1:$J$1),1)+0)),11)
                        ) = MID(LAHIKONTAKTSED!X92,11,1)+0,
                        TRUE,
                        FALSE
                    )
                ), FALSE)
            ),
            AND(
                ISNUMBER(LAHIKONTAKTSED!X92),
                NOT(
                    ISERROR(
                        DATE(
                            YEAR(LAHIKONTAKTSED!X92),
                            MONTH(LAHIKONTAKTSED!X92),
                            DAY(LAHIKONTAKTSED!X92)
                        )
                    )
                ),
                IFERROR(LAHIKONTAKTSED!X92 &gt;= DATE(1910, 1, 1), FALSE),
                IFERROR(LAHIKONTAKTSED!X92 &lt;= TODAY(), FALSE)
            )
        ), 1, -2),
    -1),
    ""
)</f>
        <v/>
      </c>
    </row>
    <row r="93" spans="1:24" x14ac:dyDescent="0.35">
      <c r="A93" s="138" t="str">
        <f>LAHIKONTAKTSED!A93</f>
        <v/>
      </c>
      <c r="B93" s="154" t="str">
        <f ca="1">IF(LAHIKONTAKTSED!$AJ93,
    IF(AND(
        ISNUMBER(LAHIKONTAKTSED!B93),
        NOT(
            ISERROR(
                DATE(
                    YEAR(LAHIKONTAKTSED!B93),
                    MONTH(LAHIKONTAKTSED!B93),
                    DAY(LAHIKONTAKTSED!B93)
                )
            )
        ),
        IFERROR(LAHIKONTAKTSED!B93 &gt;= TODAY()-13, FALSE),
        IFERROR(LAHIKONTAKTSED!B93 &lt;= TODAY(), FALSE)
    ), 1, -2),
    ""
)</f>
        <v/>
      </c>
      <c r="C93" s="155" t="str">
        <f>IF(LAHIKONTAKTSED!$AJ93,
    IF(AND(
        LAHIKONTAKTSED!C93 &lt;&gt; ""
    ), 1, -2),
    ""
)</f>
        <v/>
      </c>
      <c r="D93" s="155" t="str">
        <f>IF(LAHIKONTAKTSED!$AJ93,
    IF(AND(
        LAHIKONTAKTSED!D93 &lt;&gt; ""
    ), 1, -2),
    ""
)</f>
        <v/>
      </c>
      <c r="E93" s="156" t="str">
        <f ca="1">IF(LAHIKONTAKTSED!$AJ93,
    IF(
        LAHIKONTAKTSED!E93 &lt;&gt; "",
        IF(
            OR(
            AND(
                ISNUMBER(LAHIKONTAKTSED!E93),
                LAHIKONTAKTSED!E93 &gt; 30000000000,
                LAHIKONTAKTSED!E93 &lt; 63000000000,
                IFERROR(IF(
                    ISERROR(TEXT((CODE(MID("FEDCA@",LEFT(LAHIKONTAKTSED!E93,1),1))-50)*1000000+LEFT(LAHIKONTAKTSED!E93,7),"0000\.00\.00")+0),
                    FALSE,
                    IF(
                        IF(
                            MOD(SUMPRODUCT((MID(LAHIKONTAKTSED!E93,COLUMN($A$1:$J$1),1)+0),(MID("1234567891",COLUMN($A$1:$J$1),1)+0)),11)=10,
                            MOD(MOD(SUMPRODUCT((MID(LAHIKONTAKTSED!E93,COLUMN($A$1:$J$1),1)+0),(MID("3456789123",COLUMN($A$1:$J$1),1)+0)),11),10),
                            MOD(SUMPRODUCT((MID(LAHIKONTAKTSED!E93,COLUMN($A$1:$J$1),1)+0),(MID("1234567891",COLUMN($A$1:$J$1),1)+0)),11)
                        ) = MID(LAHIKONTAKTSED!E93,11,1)+0,
                        TRUE,
                        FALSE
                    )
                ), FALSE)
            ),
            AND(
                ISNUMBER(LAHIKONTAKTSED!E93),
                NOT(
                    ISERROR(
                        DATE(
                            YEAR(LAHIKONTAKTSED!E93),
                            MONTH(LAHIKONTAKTSED!E93),
                            DAY(LAHIKONTAKTSED!E93)
                        )
                    )
                ),
                IFERROR(LAHIKONTAKTSED!E93 &gt;= DATE(1910, 1, 1), FALSE),
                IFERROR(LAHIKONTAKTSED!E93 &lt;= TODAY(), FALSE)
            )
        ), 1, -2),
    -1),
    ""
)</f>
        <v/>
      </c>
      <c r="F93" s="137" t="str">
        <f>IF(LAHIKONTAKTSED!$AJ93,
    IF(
        OR(
            LAHIKONTAKTSED!$I93 = "Lapsevanem",
            LAHIKONTAKTSED!$I93 = "Eestkostja"
        ),
        0,
        IF(
            OR(
                AND(_xlfn.NUMBERVALUE(LAHIKONTAKTSED!F93) &gt;  5000000, _xlfn.NUMBERVALUE(LAHIKONTAKTSED!F93) &lt;  5999999),
                AND(_xlfn.NUMBERVALUE(LAHIKONTAKTSED!F93) &gt; 50000000, _xlfn.NUMBERVALUE(LAHIKONTAKTSED!F93) &lt; 59999999)
            ),
            1,
            -2
        )
    ),
    ""
)</f>
        <v/>
      </c>
      <c r="G93" s="137" t="str">
        <f>IF(LAHIKONTAKTSED!$AJ93,
    IF(
        OR(
            LAHIKONTAKTSED!$I93 = "Lapsevanem",
            LAHIKONTAKTSED!$I93 = "Eestkostja"
        ),
        0,
        IF(
            LAHIKONTAKTSED!G93 &lt;&gt; "",
            1,
            2
        )
    ),
    ""
)</f>
        <v/>
      </c>
      <c r="H93" s="137" t="str">
        <f>IF(LAHIKONTAKTSED!$AJ93, IF(LAHIKONTAKTSED!H93 &lt;&gt; "", 1, 2), "")</f>
        <v/>
      </c>
      <c r="I93" s="157" t="str">
        <f>IF(LAHIKONTAKTSED!$AJ93,
    IF(OR(
        EXACT(LAHIKONTAKTSED!I93, "Lähikontaktne"),
        EXACT(LAHIKONTAKTSED!I93, "Lapsevanem"),
        EXACT(LAHIKONTAKTSED!I93, "Eestkostja")
    ), 1, -2),
    ""
)</f>
        <v/>
      </c>
      <c r="J93" s="137" t="str">
        <f>IF(
    AND(LAHIKONTAKTSED!$AJ93,  LAHIKONTAKTSED!$I93 &lt;&gt; ""),
    IF(
        OR(
            EXACT(LAHIKONTAKTSED!$I93, "Lapsevanem"),
            EXACT(LAHIKONTAKTSED!$I93, "Eestkostja")
        ),
        IF(
            LAHIKONTAKTSED!J93 &lt;&gt; "",
            1,
            -2
        ),
        0
    ),
    ""
)</f>
        <v/>
      </c>
      <c r="K93" s="137" t="str">
        <f>IF(
    AND(LAHIKONTAKTSED!$AJ93,  LAHIKONTAKTSED!$I93 &lt;&gt; ""),
    IF(
        OR(
            EXACT(LAHIKONTAKTSED!$I93, "Lapsevanem"),
            EXACT(LAHIKONTAKTSED!$I93, "Eestkostja")
        ),
        IF(
            LAHIKONTAKTSED!K93 &lt;&gt; "",
            1,
            -2
        ),
        0
    ),
    ""
)</f>
        <v/>
      </c>
      <c r="L93" s="137" t="str">
        <f ca="1">IF(
    AND(LAHIKONTAKTSED!$AJ93,  LAHIKONTAKTSED!$I93 &lt;&gt; ""),
    IF(
        OR(
            EXACT(LAHIKONTAKTSED!$I93, "Lapsevanem"),
            EXACT(LAHIKONTAKTSED!$I93, "Eestkostja")
        ),
        IF(
            LAHIKONTAKTSED!L93 &lt;&gt; "",
            IF(
                OR(
                    AND(
                        ISNUMBER(LAHIKONTAKTSED!L93),
                        LAHIKONTAKTSED!L93 &gt; 30000000000,
                        LAHIKONTAKTSED!L93 &lt; 63000000000,
                        IF(
                            ISERROR(TEXT((CODE(MID("FEDCA@",LEFT(LAHIKONTAKTSED!L93,1),1))-50)*1000000+LEFT(LAHIKONTAKTSED!L93,7),"0000\.00\.00")+0),
                            FALSE,
                            IF(
                                IF(
                                    MOD(SUMPRODUCT((MID(LAHIKONTAKTSED!L93,COLUMN($A$1:$J$1),1)+0),(MID("1234567891",COLUMN($A$1:$J$1),1)+0)),11)=10,
                                    MOD(MOD(SUMPRODUCT((MID(LAHIKONTAKTSED!L93,COLUMN($A$1:$J$1),1)+0),(MID("3456789123",COLUMN($A$1:$J$1),1)+0)),11),10),
                                    MOD(SUMPRODUCT((MID(LAHIKONTAKTSED!L93,COLUMN($A$1:$J$1),1)+0),(MID("1234567891",COLUMN($A$1:$J$1),1)+0)),11)
                                ) = MID(LAHIKONTAKTSED!L93,11,1)+0,
                                TRUE,
                                FALSE
                            )
                        )
                    ),
                    AND(
                        ISNUMBER(LAHIKONTAKTSED!L93),
                        NOT(
                            ISERROR(
                                DATE(
                                    YEAR(LAHIKONTAKTSED!L93),
                                    MONTH(LAHIKONTAKTSED!L93),
                                    DAY(LAHIKONTAKTSED!L93)
                                )
                            )
                        ),
                        IFERROR(LAHIKONTAKTSED!L93 &gt;= DATE(1910, 1, 1), FALSE),
                        IFERROR(LAHIKONTAKTSED!L93 &lt;= TODAY(), FALSE)
                    )
                ),
                1,
                -2),
            -1
        ),
        0
    ),
    ""
)</f>
        <v/>
      </c>
      <c r="M93" s="137" t="str">
        <f>IF(
    AND(LAHIKONTAKTSED!$AJ93,  LAHIKONTAKTSED!$I93 &lt;&gt; ""),
    IF(
        OR(
            EXACT(LAHIKONTAKTSED!$I93, "Lapsevanem"),
            EXACT(LAHIKONTAKTSED!$I93, "Eestkostja")
        ),
        IF(
            OR(
                AND(_xlfn.NUMBERVALUE(LAHIKONTAKTSED!M93) &gt;  5000000, _xlfn.NUMBERVALUE(LAHIKONTAKTSED!M93) &lt;  5999999),
                AND(_xlfn.NUMBERVALUE(LAHIKONTAKTSED!M93) &gt; 50000000, _xlfn.NUMBERVALUE(LAHIKONTAKTSED!M93) &lt; 59999999)
            ),
            1,
            -2
        ),
        0
    ),
    ""
)</f>
        <v/>
      </c>
      <c r="N93" s="137" t="str">
        <f>IF(
    AND(LAHIKONTAKTSED!$AJ93,  LAHIKONTAKTSED!$I93 &lt;&gt; ""),
    IF(
        OR(
            EXACT(LAHIKONTAKTSED!$I93, "Lapsevanem"),
            EXACT(LAHIKONTAKTSED!$I93, "Eestkostja")
        ),
        IF(
            LAHIKONTAKTSED!N93 &lt;&gt; "",
            1,
            2
        ),
        0
    ),
    ""
)</f>
        <v/>
      </c>
      <c r="O93" s="136" t="str">
        <f>IF(
    LAHIKONTAKTSED!$AJ93,
    IF(LAHIKONTAKTSED!O93 &lt;&gt; "", 1, -1),
    ""
)</f>
        <v/>
      </c>
      <c r="P93" s="136" t="str">
        <f>IF(
    LAHIKONTAKTSED!$AJ93,
    IF(LAHIKONTAKTSED!P93 &lt;&gt; "", 1, -1),
    ""
)</f>
        <v/>
      </c>
      <c r="Q93" s="136" t="str">
        <f>IF(
    LAHIKONTAKTSED!$AJ93,
    IF(LAHIKONTAKTSED!Q93 &lt;&gt; "", 1, -1),
    ""
)</f>
        <v/>
      </c>
      <c r="R93" s="136" t="str">
        <f>IF(
    LAHIKONTAKTSED!$AJ93,
    IF(LAHIKONTAKTSED!R93 &lt;&gt; "", 1, 2),
    ""
)</f>
        <v/>
      </c>
      <c r="S93" s="158" t="str">
        <f ca="1">IF(LAHIKONTAKTSED!$AJ93,
    IF(AND(
        ISNUMBER(LAHIKONTAKTSED!S93),
        NOT(
            ISERROR(
                DATE(
                    YEAR(LAHIKONTAKTSED!S93),
                    MONTH(LAHIKONTAKTSED!S93),
                    DAY(LAHIKONTAKTSED!S93)
                )
            )
        ),
        IFERROR(LAHIKONTAKTSED!S93 &gt;= TODAY()-13, FALSE),
        IFERROR(LAHIKONTAKTSED!S93 &lt;= TODAY(), FALSE)
    ), 1, -2),
    ""
)</f>
        <v/>
      </c>
      <c r="T93" s="158" t="str">
        <f ca="1">IF(LAHIKONTAKTSED!$AJ93,
    IF(AND(
        ISNUMBER(LAHIKONTAKTSED!T93),
        NOT(
            ISERROR(
                DATE(
                    YEAR(LAHIKONTAKTSED!T93),
                    MONTH(LAHIKONTAKTSED!T93),
                    DAY(LAHIKONTAKTSED!T93)
                )
            )
        ),
        IFERROR(LAHIKONTAKTSED!T93 &gt;= TODAY()-13, FALSE),
        IFERROR(LAHIKONTAKTSED!T93 &lt;= TODAY()+1, FALSE)
    ), 1, -2),
    ""
)</f>
        <v/>
      </c>
      <c r="U93" s="159" t="str">
        <f ca="1">IF(LAHIKONTAKTSED!$AJ93,
    IF(AND(
        ISNUMBER(LAHIKONTAKTSED!U93),
        NOT(
            ISERROR(
                DATE(
                    YEAR(LAHIKONTAKTSED!U93),
                    MONTH(LAHIKONTAKTSED!U93),
                    DAY(LAHIKONTAKTSED!U93)
                )
            )
        ),
        IFERROR(LAHIKONTAKTSED!U93 &gt;= TODAY(), FALSE),
        IFERROR(LAHIKONTAKTSED!U93 &lt;= TODAY() + 11, FALSE)
    ), 1, -2),
    ""
)</f>
        <v/>
      </c>
      <c r="V93" s="136" t="str">
        <f>IF(
    LAHIKONTAKTSED!$AJ93,
    IF(LAHIKONTAKTSED!V93 &lt;&gt; "", 1, -1),
    ""
)</f>
        <v/>
      </c>
      <c r="W93" s="136" t="str">
        <f>IF(
    LAHIKONTAKTSED!$AJ93,
    IF(LAHIKONTAKTSED!W93 &lt;&gt; "", 1, -1),
    ""
)</f>
        <v/>
      </c>
      <c r="X93" s="159" t="str">
        <f ca="1">IF(
    AND(
        LAHIKONTAKTSED!$AJ93
    ),
    IF(
        LAHIKONTAKTSED!X93 &lt;&gt; "",
        IF(
            OR(
            AND(
                ISNUMBER(LAHIKONTAKTSED!X93),
                LAHIKONTAKTSED!X93 &gt; 30000000000,
                LAHIKONTAKTSED!X93 &lt; 63000000000,
                IFERROR(IF(
                    ISERROR(TEXT((CODE(MID("FEDCA@",LEFT(LAHIKONTAKTSED!X93,1),1))-50)*1000000+LEFT(LAHIKONTAKTSED!X93,7),"0000\.00\.00")+0),
                    FALSE,
                    IF(
                        IF(
                            MOD(SUMPRODUCT((MID(LAHIKONTAKTSED!X93,COLUMN($A$1:$J$1),1)+0),(MID("1234567891",COLUMN($A$1:$J$1),1)+0)),11)=10,
                            MOD(MOD(SUMPRODUCT((MID(LAHIKONTAKTSED!X93,COLUMN($A$1:$J$1),1)+0),(MID("3456789123",COLUMN($A$1:$J$1),1)+0)),11),10),
                            MOD(SUMPRODUCT((MID(LAHIKONTAKTSED!X93,COLUMN($A$1:$J$1),1)+0),(MID("1234567891",COLUMN($A$1:$J$1),1)+0)),11)
                        ) = MID(LAHIKONTAKTSED!X93,11,1)+0,
                        TRUE,
                        FALSE
                    )
                ), FALSE)
            ),
            AND(
                ISNUMBER(LAHIKONTAKTSED!X93),
                NOT(
                    ISERROR(
                        DATE(
                            YEAR(LAHIKONTAKTSED!X93),
                            MONTH(LAHIKONTAKTSED!X93),
                            DAY(LAHIKONTAKTSED!X93)
                        )
                    )
                ),
                IFERROR(LAHIKONTAKTSED!X93 &gt;= DATE(1910, 1, 1), FALSE),
                IFERROR(LAHIKONTAKTSED!X93 &lt;= TODAY(), FALSE)
            )
        ), 1, -2),
    -1),
    ""
)</f>
        <v/>
      </c>
    </row>
    <row r="94" spans="1:24" x14ac:dyDescent="0.35">
      <c r="A94" s="138" t="str">
        <f>LAHIKONTAKTSED!A94</f>
        <v/>
      </c>
      <c r="B94" s="154" t="str">
        <f ca="1">IF(LAHIKONTAKTSED!$AJ94,
    IF(AND(
        ISNUMBER(LAHIKONTAKTSED!B94),
        NOT(
            ISERROR(
                DATE(
                    YEAR(LAHIKONTAKTSED!B94),
                    MONTH(LAHIKONTAKTSED!B94),
                    DAY(LAHIKONTAKTSED!B94)
                )
            )
        ),
        IFERROR(LAHIKONTAKTSED!B94 &gt;= TODAY()-13, FALSE),
        IFERROR(LAHIKONTAKTSED!B94 &lt;= TODAY(), FALSE)
    ), 1, -2),
    ""
)</f>
        <v/>
      </c>
      <c r="C94" s="155" t="str">
        <f>IF(LAHIKONTAKTSED!$AJ94,
    IF(AND(
        LAHIKONTAKTSED!C94 &lt;&gt; ""
    ), 1, -2),
    ""
)</f>
        <v/>
      </c>
      <c r="D94" s="155" t="str">
        <f>IF(LAHIKONTAKTSED!$AJ94,
    IF(AND(
        LAHIKONTAKTSED!D94 &lt;&gt; ""
    ), 1, -2),
    ""
)</f>
        <v/>
      </c>
      <c r="E94" s="156" t="str">
        <f ca="1">IF(LAHIKONTAKTSED!$AJ94,
    IF(
        LAHIKONTAKTSED!E94 &lt;&gt; "",
        IF(
            OR(
            AND(
                ISNUMBER(LAHIKONTAKTSED!E94),
                LAHIKONTAKTSED!E94 &gt; 30000000000,
                LAHIKONTAKTSED!E94 &lt; 63000000000,
                IFERROR(IF(
                    ISERROR(TEXT((CODE(MID("FEDCA@",LEFT(LAHIKONTAKTSED!E94,1),1))-50)*1000000+LEFT(LAHIKONTAKTSED!E94,7),"0000\.00\.00")+0),
                    FALSE,
                    IF(
                        IF(
                            MOD(SUMPRODUCT((MID(LAHIKONTAKTSED!E94,COLUMN($A$1:$J$1),1)+0),(MID("1234567891",COLUMN($A$1:$J$1),1)+0)),11)=10,
                            MOD(MOD(SUMPRODUCT((MID(LAHIKONTAKTSED!E94,COLUMN($A$1:$J$1),1)+0),(MID("3456789123",COLUMN($A$1:$J$1),1)+0)),11),10),
                            MOD(SUMPRODUCT((MID(LAHIKONTAKTSED!E94,COLUMN($A$1:$J$1),1)+0),(MID("1234567891",COLUMN($A$1:$J$1),1)+0)),11)
                        ) = MID(LAHIKONTAKTSED!E94,11,1)+0,
                        TRUE,
                        FALSE
                    )
                ), FALSE)
            ),
            AND(
                ISNUMBER(LAHIKONTAKTSED!E94),
                NOT(
                    ISERROR(
                        DATE(
                            YEAR(LAHIKONTAKTSED!E94),
                            MONTH(LAHIKONTAKTSED!E94),
                            DAY(LAHIKONTAKTSED!E94)
                        )
                    )
                ),
                IFERROR(LAHIKONTAKTSED!E94 &gt;= DATE(1910, 1, 1), FALSE),
                IFERROR(LAHIKONTAKTSED!E94 &lt;= TODAY(), FALSE)
            )
        ), 1, -2),
    -1),
    ""
)</f>
        <v/>
      </c>
      <c r="F94" s="137" t="str">
        <f>IF(LAHIKONTAKTSED!$AJ94,
    IF(
        OR(
            LAHIKONTAKTSED!$I94 = "Lapsevanem",
            LAHIKONTAKTSED!$I94 = "Eestkostja"
        ),
        0,
        IF(
            OR(
                AND(_xlfn.NUMBERVALUE(LAHIKONTAKTSED!F94) &gt;  5000000, _xlfn.NUMBERVALUE(LAHIKONTAKTSED!F94) &lt;  5999999),
                AND(_xlfn.NUMBERVALUE(LAHIKONTAKTSED!F94) &gt; 50000000, _xlfn.NUMBERVALUE(LAHIKONTAKTSED!F94) &lt; 59999999)
            ),
            1,
            -2
        )
    ),
    ""
)</f>
        <v/>
      </c>
      <c r="G94" s="137" t="str">
        <f>IF(LAHIKONTAKTSED!$AJ94,
    IF(
        OR(
            LAHIKONTAKTSED!$I94 = "Lapsevanem",
            LAHIKONTAKTSED!$I94 = "Eestkostja"
        ),
        0,
        IF(
            LAHIKONTAKTSED!G94 &lt;&gt; "",
            1,
            2
        )
    ),
    ""
)</f>
        <v/>
      </c>
      <c r="H94" s="137" t="str">
        <f>IF(LAHIKONTAKTSED!$AJ94, IF(LAHIKONTAKTSED!H94 &lt;&gt; "", 1, 2), "")</f>
        <v/>
      </c>
      <c r="I94" s="157" t="str">
        <f>IF(LAHIKONTAKTSED!$AJ94,
    IF(OR(
        EXACT(LAHIKONTAKTSED!I94, "Lähikontaktne"),
        EXACT(LAHIKONTAKTSED!I94, "Lapsevanem"),
        EXACT(LAHIKONTAKTSED!I94, "Eestkostja")
    ), 1, -2),
    ""
)</f>
        <v/>
      </c>
      <c r="J94" s="137" t="str">
        <f>IF(
    AND(LAHIKONTAKTSED!$AJ94,  LAHIKONTAKTSED!$I94 &lt;&gt; ""),
    IF(
        OR(
            EXACT(LAHIKONTAKTSED!$I94, "Lapsevanem"),
            EXACT(LAHIKONTAKTSED!$I94, "Eestkostja")
        ),
        IF(
            LAHIKONTAKTSED!J94 &lt;&gt; "",
            1,
            -2
        ),
        0
    ),
    ""
)</f>
        <v/>
      </c>
      <c r="K94" s="137" t="str">
        <f>IF(
    AND(LAHIKONTAKTSED!$AJ94,  LAHIKONTAKTSED!$I94 &lt;&gt; ""),
    IF(
        OR(
            EXACT(LAHIKONTAKTSED!$I94, "Lapsevanem"),
            EXACT(LAHIKONTAKTSED!$I94, "Eestkostja")
        ),
        IF(
            LAHIKONTAKTSED!K94 &lt;&gt; "",
            1,
            -2
        ),
        0
    ),
    ""
)</f>
        <v/>
      </c>
      <c r="L94" s="137" t="str">
        <f ca="1">IF(
    AND(LAHIKONTAKTSED!$AJ94,  LAHIKONTAKTSED!$I94 &lt;&gt; ""),
    IF(
        OR(
            EXACT(LAHIKONTAKTSED!$I94, "Lapsevanem"),
            EXACT(LAHIKONTAKTSED!$I94, "Eestkostja")
        ),
        IF(
            LAHIKONTAKTSED!L94 &lt;&gt; "",
            IF(
                OR(
                    AND(
                        ISNUMBER(LAHIKONTAKTSED!L94),
                        LAHIKONTAKTSED!L94 &gt; 30000000000,
                        LAHIKONTAKTSED!L94 &lt; 63000000000,
                        IF(
                            ISERROR(TEXT((CODE(MID("FEDCA@",LEFT(LAHIKONTAKTSED!L94,1),1))-50)*1000000+LEFT(LAHIKONTAKTSED!L94,7),"0000\.00\.00")+0),
                            FALSE,
                            IF(
                                IF(
                                    MOD(SUMPRODUCT((MID(LAHIKONTAKTSED!L94,COLUMN($A$1:$J$1),1)+0),(MID("1234567891",COLUMN($A$1:$J$1),1)+0)),11)=10,
                                    MOD(MOD(SUMPRODUCT((MID(LAHIKONTAKTSED!L94,COLUMN($A$1:$J$1),1)+0),(MID("3456789123",COLUMN($A$1:$J$1),1)+0)),11),10),
                                    MOD(SUMPRODUCT((MID(LAHIKONTAKTSED!L94,COLUMN($A$1:$J$1),1)+0),(MID("1234567891",COLUMN($A$1:$J$1),1)+0)),11)
                                ) = MID(LAHIKONTAKTSED!L94,11,1)+0,
                                TRUE,
                                FALSE
                            )
                        )
                    ),
                    AND(
                        ISNUMBER(LAHIKONTAKTSED!L94),
                        NOT(
                            ISERROR(
                                DATE(
                                    YEAR(LAHIKONTAKTSED!L94),
                                    MONTH(LAHIKONTAKTSED!L94),
                                    DAY(LAHIKONTAKTSED!L94)
                                )
                            )
                        ),
                        IFERROR(LAHIKONTAKTSED!L94 &gt;= DATE(1910, 1, 1), FALSE),
                        IFERROR(LAHIKONTAKTSED!L94 &lt;= TODAY(), FALSE)
                    )
                ),
                1,
                -2),
            -1
        ),
        0
    ),
    ""
)</f>
        <v/>
      </c>
      <c r="M94" s="137" t="str">
        <f>IF(
    AND(LAHIKONTAKTSED!$AJ94,  LAHIKONTAKTSED!$I94 &lt;&gt; ""),
    IF(
        OR(
            EXACT(LAHIKONTAKTSED!$I94, "Lapsevanem"),
            EXACT(LAHIKONTAKTSED!$I94, "Eestkostja")
        ),
        IF(
            OR(
                AND(_xlfn.NUMBERVALUE(LAHIKONTAKTSED!M94) &gt;  5000000, _xlfn.NUMBERVALUE(LAHIKONTAKTSED!M94) &lt;  5999999),
                AND(_xlfn.NUMBERVALUE(LAHIKONTAKTSED!M94) &gt; 50000000, _xlfn.NUMBERVALUE(LAHIKONTAKTSED!M94) &lt; 59999999)
            ),
            1,
            -2
        ),
        0
    ),
    ""
)</f>
        <v/>
      </c>
      <c r="N94" s="137" t="str">
        <f>IF(
    AND(LAHIKONTAKTSED!$AJ94,  LAHIKONTAKTSED!$I94 &lt;&gt; ""),
    IF(
        OR(
            EXACT(LAHIKONTAKTSED!$I94, "Lapsevanem"),
            EXACT(LAHIKONTAKTSED!$I94, "Eestkostja")
        ),
        IF(
            LAHIKONTAKTSED!N94 &lt;&gt; "",
            1,
            2
        ),
        0
    ),
    ""
)</f>
        <v/>
      </c>
      <c r="O94" s="136" t="str">
        <f>IF(
    LAHIKONTAKTSED!$AJ94,
    IF(LAHIKONTAKTSED!O94 &lt;&gt; "", 1, -1),
    ""
)</f>
        <v/>
      </c>
      <c r="P94" s="136" t="str">
        <f>IF(
    LAHIKONTAKTSED!$AJ94,
    IF(LAHIKONTAKTSED!P94 &lt;&gt; "", 1, -1),
    ""
)</f>
        <v/>
      </c>
      <c r="Q94" s="136" t="str">
        <f>IF(
    LAHIKONTAKTSED!$AJ94,
    IF(LAHIKONTAKTSED!Q94 &lt;&gt; "", 1, -1),
    ""
)</f>
        <v/>
      </c>
      <c r="R94" s="136" t="str">
        <f>IF(
    LAHIKONTAKTSED!$AJ94,
    IF(LAHIKONTAKTSED!R94 &lt;&gt; "", 1, 2),
    ""
)</f>
        <v/>
      </c>
      <c r="S94" s="158" t="str">
        <f ca="1">IF(LAHIKONTAKTSED!$AJ94,
    IF(AND(
        ISNUMBER(LAHIKONTAKTSED!S94),
        NOT(
            ISERROR(
                DATE(
                    YEAR(LAHIKONTAKTSED!S94),
                    MONTH(LAHIKONTAKTSED!S94),
                    DAY(LAHIKONTAKTSED!S94)
                )
            )
        ),
        IFERROR(LAHIKONTAKTSED!S94 &gt;= TODAY()-13, FALSE),
        IFERROR(LAHIKONTAKTSED!S94 &lt;= TODAY(), FALSE)
    ), 1, -2),
    ""
)</f>
        <v/>
      </c>
      <c r="T94" s="158" t="str">
        <f ca="1">IF(LAHIKONTAKTSED!$AJ94,
    IF(AND(
        ISNUMBER(LAHIKONTAKTSED!T94),
        NOT(
            ISERROR(
                DATE(
                    YEAR(LAHIKONTAKTSED!T94),
                    MONTH(LAHIKONTAKTSED!T94),
                    DAY(LAHIKONTAKTSED!T94)
                )
            )
        ),
        IFERROR(LAHIKONTAKTSED!T94 &gt;= TODAY()-13, FALSE),
        IFERROR(LAHIKONTAKTSED!T94 &lt;= TODAY()+1, FALSE)
    ), 1, -2),
    ""
)</f>
        <v/>
      </c>
      <c r="U94" s="159" t="str">
        <f ca="1">IF(LAHIKONTAKTSED!$AJ94,
    IF(AND(
        ISNUMBER(LAHIKONTAKTSED!U94),
        NOT(
            ISERROR(
                DATE(
                    YEAR(LAHIKONTAKTSED!U94),
                    MONTH(LAHIKONTAKTSED!U94),
                    DAY(LAHIKONTAKTSED!U94)
                )
            )
        ),
        IFERROR(LAHIKONTAKTSED!U94 &gt;= TODAY(), FALSE),
        IFERROR(LAHIKONTAKTSED!U94 &lt;= TODAY() + 11, FALSE)
    ), 1, -2),
    ""
)</f>
        <v/>
      </c>
      <c r="V94" s="136" t="str">
        <f>IF(
    LAHIKONTAKTSED!$AJ94,
    IF(LAHIKONTAKTSED!V94 &lt;&gt; "", 1, -1),
    ""
)</f>
        <v/>
      </c>
      <c r="W94" s="136" t="str">
        <f>IF(
    LAHIKONTAKTSED!$AJ94,
    IF(LAHIKONTAKTSED!W94 &lt;&gt; "", 1, -1),
    ""
)</f>
        <v/>
      </c>
      <c r="X94" s="159" t="str">
        <f ca="1">IF(
    AND(
        LAHIKONTAKTSED!$AJ94
    ),
    IF(
        LAHIKONTAKTSED!X94 &lt;&gt; "",
        IF(
            OR(
            AND(
                ISNUMBER(LAHIKONTAKTSED!X94),
                LAHIKONTAKTSED!X94 &gt; 30000000000,
                LAHIKONTAKTSED!X94 &lt; 63000000000,
                IFERROR(IF(
                    ISERROR(TEXT((CODE(MID("FEDCA@",LEFT(LAHIKONTAKTSED!X94,1),1))-50)*1000000+LEFT(LAHIKONTAKTSED!X94,7),"0000\.00\.00")+0),
                    FALSE,
                    IF(
                        IF(
                            MOD(SUMPRODUCT((MID(LAHIKONTAKTSED!X94,COLUMN($A$1:$J$1),1)+0),(MID("1234567891",COLUMN($A$1:$J$1),1)+0)),11)=10,
                            MOD(MOD(SUMPRODUCT((MID(LAHIKONTAKTSED!X94,COLUMN($A$1:$J$1),1)+0),(MID("3456789123",COLUMN($A$1:$J$1),1)+0)),11),10),
                            MOD(SUMPRODUCT((MID(LAHIKONTAKTSED!X94,COLUMN($A$1:$J$1),1)+0),(MID("1234567891",COLUMN($A$1:$J$1),1)+0)),11)
                        ) = MID(LAHIKONTAKTSED!X94,11,1)+0,
                        TRUE,
                        FALSE
                    )
                ), FALSE)
            ),
            AND(
                ISNUMBER(LAHIKONTAKTSED!X94),
                NOT(
                    ISERROR(
                        DATE(
                            YEAR(LAHIKONTAKTSED!X94),
                            MONTH(LAHIKONTAKTSED!X94),
                            DAY(LAHIKONTAKTSED!X94)
                        )
                    )
                ),
                IFERROR(LAHIKONTAKTSED!X94 &gt;= DATE(1910, 1, 1), FALSE),
                IFERROR(LAHIKONTAKTSED!X94 &lt;= TODAY(), FALSE)
            )
        ), 1, -2),
    -1),
    ""
)</f>
        <v/>
      </c>
    </row>
    <row r="95" spans="1:24" x14ac:dyDescent="0.35">
      <c r="A95" s="138" t="str">
        <f>LAHIKONTAKTSED!A95</f>
        <v/>
      </c>
      <c r="B95" s="154" t="str">
        <f ca="1">IF(LAHIKONTAKTSED!$AJ95,
    IF(AND(
        ISNUMBER(LAHIKONTAKTSED!B95),
        NOT(
            ISERROR(
                DATE(
                    YEAR(LAHIKONTAKTSED!B95),
                    MONTH(LAHIKONTAKTSED!B95),
                    DAY(LAHIKONTAKTSED!B95)
                )
            )
        ),
        IFERROR(LAHIKONTAKTSED!B95 &gt;= TODAY()-13, FALSE),
        IFERROR(LAHIKONTAKTSED!B95 &lt;= TODAY(), FALSE)
    ), 1, -2),
    ""
)</f>
        <v/>
      </c>
      <c r="C95" s="155" t="str">
        <f>IF(LAHIKONTAKTSED!$AJ95,
    IF(AND(
        LAHIKONTAKTSED!C95 &lt;&gt; ""
    ), 1, -2),
    ""
)</f>
        <v/>
      </c>
      <c r="D95" s="155" t="str">
        <f>IF(LAHIKONTAKTSED!$AJ95,
    IF(AND(
        LAHIKONTAKTSED!D95 &lt;&gt; ""
    ), 1, -2),
    ""
)</f>
        <v/>
      </c>
      <c r="E95" s="156" t="str">
        <f ca="1">IF(LAHIKONTAKTSED!$AJ95,
    IF(
        LAHIKONTAKTSED!E95 &lt;&gt; "",
        IF(
            OR(
            AND(
                ISNUMBER(LAHIKONTAKTSED!E95),
                LAHIKONTAKTSED!E95 &gt; 30000000000,
                LAHIKONTAKTSED!E95 &lt; 63000000000,
                IFERROR(IF(
                    ISERROR(TEXT((CODE(MID("FEDCA@",LEFT(LAHIKONTAKTSED!E95,1),1))-50)*1000000+LEFT(LAHIKONTAKTSED!E95,7),"0000\.00\.00")+0),
                    FALSE,
                    IF(
                        IF(
                            MOD(SUMPRODUCT((MID(LAHIKONTAKTSED!E95,COLUMN($A$1:$J$1),1)+0),(MID("1234567891",COLUMN($A$1:$J$1),1)+0)),11)=10,
                            MOD(MOD(SUMPRODUCT((MID(LAHIKONTAKTSED!E95,COLUMN($A$1:$J$1),1)+0),(MID("3456789123",COLUMN($A$1:$J$1),1)+0)),11),10),
                            MOD(SUMPRODUCT((MID(LAHIKONTAKTSED!E95,COLUMN($A$1:$J$1),1)+0),(MID("1234567891",COLUMN($A$1:$J$1),1)+0)),11)
                        ) = MID(LAHIKONTAKTSED!E95,11,1)+0,
                        TRUE,
                        FALSE
                    )
                ), FALSE)
            ),
            AND(
                ISNUMBER(LAHIKONTAKTSED!E95),
                NOT(
                    ISERROR(
                        DATE(
                            YEAR(LAHIKONTAKTSED!E95),
                            MONTH(LAHIKONTAKTSED!E95),
                            DAY(LAHIKONTAKTSED!E95)
                        )
                    )
                ),
                IFERROR(LAHIKONTAKTSED!E95 &gt;= DATE(1910, 1, 1), FALSE),
                IFERROR(LAHIKONTAKTSED!E95 &lt;= TODAY(), FALSE)
            )
        ), 1, -2),
    -1),
    ""
)</f>
        <v/>
      </c>
      <c r="F95" s="137" t="str">
        <f>IF(LAHIKONTAKTSED!$AJ95,
    IF(
        OR(
            LAHIKONTAKTSED!$I95 = "Lapsevanem",
            LAHIKONTAKTSED!$I95 = "Eestkostja"
        ),
        0,
        IF(
            OR(
                AND(_xlfn.NUMBERVALUE(LAHIKONTAKTSED!F95) &gt;  5000000, _xlfn.NUMBERVALUE(LAHIKONTAKTSED!F95) &lt;  5999999),
                AND(_xlfn.NUMBERVALUE(LAHIKONTAKTSED!F95) &gt; 50000000, _xlfn.NUMBERVALUE(LAHIKONTAKTSED!F95) &lt; 59999999)
            ),
            1,
            -2
        )
    ),
    ""
)</f>
        <v/>
      </c>
      <c r="G95" s="137" t="str">
        <f>IF(LAHIKONTAKTSED!$AJ95,
    IF(
        OR(
            LAHIKONTAKTSED!$I95 = "Lapsevanem",
            LAHIKONTAKTSED!$I95 = "Eestkostja"
        ),
        0,
        IF(
            LAHIKONTAKTSED!G95 &lt;&gt; "",
            1,
            2
        )
    ),
    ""
)</f>
        <v/>
      </c>
      <c r="H95" s="137" t="str">
        <f>IF(LAHIKONTAKTSED!$AJ95, IF(LAHIKONTAKTSED!H95 &lt;&gt; "", 1, 2), "")</f>
        <v/>
      </c>
      <c r="I95" s="157" t="str">
        <f>IF(LAHIKONTAKTSED!$AJ95,
    IF(OR(
        EXACT(LAHIKONTAKTSED!I95, "Lähikontaktne"),
        EXACT(LAHIKONTAKTSED!I95, "Lapsevanem"),
        EXACT(LAHIKONTAKTSED!I95, "Eestkostja")
    ), 1, -2),
    ""
)</f>
        <v/>
      </c>
      <c r="J95" s="137" t="str">
        <f>IF(
    AND(LAHIKONTAKTSED!$AJ95,  LAHIKONTAKTSED!$I95 &lt;&gt; ""),
    IF(
        OR(
            EXACT(LAHIKONTAKTSED!$I95, "Lapsevanem"),
            EXACT(LAHIKONTAKTSED!$I95, "Eestkostja")
        ),
        IF(
            LAHIKONTAKTSED!J95 &lt;&gt; "",
            1,
            -2
        ),
        0
    ),
    ""
)</f>
        <v/>
      </c>
      <c r="K95" s="137" t="str">
        <f>IF(
    AND(LAHIKONTAKTSED!$AJ95,  LAHIKONTAKTSED!$I95 &lt;&gt; ""),
    IF(
        OR(
            EXACT(LAHIKONTAKTSED!$I95, "Lapsevanem"),
            EXACT(LAHIKONTAKTSED!$I95, "Eestkostja")
        ),
        IF(
            LAHIKONTAKTSED!K95 &lt;&gt; "",
            1,
            -2
        ),
        0
    ),
    ""
)</f>
        <v/>
      </c>
      <c r="L95" s="137" t="str">
        <f ca="1">IF(
    AND(LAHIKONTAKTSED!$AJ95,  LAHIKONTAKTSED!$I95 &lt;&gt; ""),
    IF(
        OR(
            EXACT(LAHIKONTAKTSED!$I95, "Lapsevanem"),
            EXACT(LAHIKONTAKTSED!$I95, "Eestkostja")
        ),
        IF(
            LAHIKONTAKTSED!L95 &lt;&gt; "",
            IF(
                OR(
                    AND(
                        ISNUMBER(LAHIKONTAKTSED!L95),
                        LAHIKONTAKTSED!L95 &gt; 30000000000,
                        LAHIKONTAKTSED!L95 &lt; 63000000000,
                        IF(
                            ISERROR(TEXT((CODE(MID("FEDCA@",LEFT(LAHIKONTAKTSED!L95,1),1))-50)*1000000+LEFT(LAHIKONTAKTSED!L95,7),"0000\.00\.00")+0),
                            FALSE,
                            IF(
                                IF(
                                    MOD(SUMPRODUCT((MID(LAHIKONTAKTSED!L95,COLUMN($A$1:$J$1),1)+0),(MID("1234567891",COLUMN($A$1:$J$1),1)+0)),11)=10,
                                    MOD(MOD(SUMPRODUCT((MID(LAHIKONTAKTSED!L95,COLUMN($A$1:$J$1),1)+0),(MID("3456789123",COLUMN($A$1:$J$1),1)+0)),11),10),
                                    MOD(SUMPRODUCT((MID(LAHIKONTAKTSED!L95,COLUMN($A$1:$J$1),1)+0),(MID("1234567891",COLUMN($A$1:$J$1),1)+0)),11)
                                ) = MID(LAHIKONTAKTSED!L95,11,1)+0,
                                TRUE,
                                FALSE
                            )
                        )
                    ),
                    AND(
                        ISNUMBER(LAHIKONTAKTSED!L95),
                        NOT(
                            ISERROR(
                                DATE(
                                    YEAR(LAHIKONTAKTSED!L95),
                                    MONTH(LAHIKONTAKTSED!L95),
                                    DAY(LAHIKONTAKTSED!L95)
                                )
                            )
                        ),
                        IFERROR(LAHIKONTAKTSED!L95 &gt;= DATE(1910, 1, 1), FALSE),
                        IFERROR(LAHIKONTAKTSED!L95 &lt;= TODAY(), FALSE)
                    )
                ),
                1,
                -2),
            -1
        ),
        0
    ),
    ""
)</f>
        <v/>
      </c>
      <c r="M95" s="137" t="str">
        <f>IF(
    AND(LAHIKONTAKTSED!$AJ95,  LAHIKONTAKTSED!$I95 &lt;&gt; ""),
    IF(
        OR(
            EXACT(LAHIKONTAKTSED!$I95, "Lapsevanem"),
            EXACT(LAHIKONTAKTSED!$I95, "Eestkostja")
        ),
        IF(
            OR(
                AND(_xlfn.NUMBERVALUE(LAHIKONTAKTSED!M95) &gt;  5000000, _xlfn.NUMBERVALUE(LAHIKONTAKTSED!M95) &lt;  5999999),
                AND(_xlfn.NUMBERVALUE(LAHIKONTAKTSED!M95) &gt; 50000000, _xlfn.NUMBERVALUE(LAHIKONTAKTSED!M95) &lt; 59999999)
            ),
            1,
            -2
        ),
        0
    ),
    ""
)</f>
        <v/>
      </c>
      <c r="N95" s="137" t="str">
        <f>IF(
    AND(LAHIKONTAKTSED!$AJ95,  LAHIKONTAKTSED!$I95 &lt;&gt; ""),
    IF(
        OR(
            EXACT(LAHIKONTAKTSED!$I95, "Lapsevanem"),
            EXACT(LAHIKONTAKTSED!$I95, "Eestkostja")
        ),
        IF(
            LAHIKONTAKTSED!N95 &lt;&gt; "",
            1,
            2
        ),
        0
    ),
    ""
)</f>
        <v/>
      </c>
      <c r="O95" s="136" t="str">
        <f>IF(
    LAHIKONTAKTSED!$AJ95,
    IF(LAHIKONTAKTSED!O95 &lt;&gt; "", 1, -1),
    ""
)</f>
        <v/>
      </c>
      <c r="P95" s="136" t="str">
        <f>IF(
    LAHIKONTAKTSED!$AJ95,
    IF(LAHIKONTAKTSED!P95 &lt;&gt; "", 1, -1),
    ""
)</f>
        <v/>
      </c>
      <c r="Q95" s="136" t="str">
        <f>IF(
    LAHIKONTAKTSED!$AJ95,
    IF(LAHIKONTAKTSED!Q95 &lt;&gt; "", 1, -1),
    ""
)</f>
        <v/>
      </c>
      <c r="R95" s="136" t="str">
        <f>IF(
    LAHIKONTAKTSED!$AJ95,
    IF(LAHIKONTAKTSED!R95 &lt;&gt; "", 1, 2),
    ""
)</f>
        <v/>
      </c>
      <c r="S95" s="158" t="str">
        <f ca="1">IF(LAHIKONTAKTSED!$AJ95,
    IF(AND(
        ISNUMBER(LAHIKONTAKTSED!S95),
        NOT(
            ISERROR(
                DATE(
                    YEAR(LAHIKONTAKTSED!S95),
                    MONTH(LAHIKONTAKTSED!S95),
                    DAY(LAHIKONTAKTSED!S95)
                )
            )
        ),
        IFERROR(LAHIKONTAKTSED!S95 &gt;= TODAY()-13, FALSE),
        IFERROR(LAHIKONTAKTSED!S95 &lt;= TODAY(), FALSE)
    ), 1, -2),
    ""
)</f>
        <v/>
      </c>
      <c r="T95" s="158" t="str">
        <f ca="1">IF(LAHIKONTAKTSED!$AJ95,
    IF(AND(
        ISNUMBER(LAHIKONTAKTSED!T95),
        NOT(
            ISERROR(
                DATE(
                    YEAR(LAHIKONTAKTSED!T95),
                    MONTH(LAHIKONTAKTSED!T95),
                    DAY(LAHIKONTAKTSED!T95)
                )
            )
        ),
        IFERROR(LAHIKONTAKTSED!T95 &gt;= TODAY()-13, FALSE),
        IFERROR(LAHIKONTAKTSED!T95 &lt;= TODAY()+1, FALSE)
    ), 1, -2),
    ""
)</f>
        <v/>
      </c>
      <c r="U95" s="159" t="str">
        <f ca="1">IF(LAHIKONTAKTSED!$AJ95,
    IF(AND(
        ISNUMBER(LAHIKONTAKTSED!U95),
        NOT(
            ISERROR(
                DATE(
                    YEAR(LAHIKONTAKTSED!U95),
                    MONTH(LAHIKONTAKTSED!U95),
                    DAY(LAHIKONTAKTSED!U95)
                )
            )
        ),
        IFERROR(LAHIKONTAKTSED!U95 &gt;= TODAY(), FALSE),
        IFERROR(LAHIKONTAKTSED!U95 &lt;= TODAY() + 11, FALSE)
    ), 1, -2),
    ""
)</f>
        <v/>
      </c>
      <c r="V95" s="136" t="str">
        <f>IF(
    LAHIKONTAKTSED!$AJ95,
    IF(LAHIKONTAKTSED!V95 &lt;&gt; "", 1, -1),
    ""
)</f>
        <v/>
      </c>
      <c r="W95" s="136" t="str">
        <f>IF(
    LAHIKONTAKTSED!$AJ95,
    IF(LAHIKONTAKTSED!W95 &lt;&gt; "", 1, -1),
    ""
)</f>
        <v/>
      </c>
      <c r="X95" s="159" t="str">
        <f ca="1">IF(
    AND(
        LAHIKONTAKTSED!$AJ95
    ),
    IF(
        LAHIKONTAKTSED!X95 &lt;&gt; "",
        IF(
            OR(
            AND(
                ISNUMBER(LAHIKONTAKTSED!X95),
                LAHIKONTAKTSED!X95 &gt; 30000000000,
                LAHIKONTAKTSED!X95 &lt; 63000000000,
                IFERROR(IF(
                    ISERROR(TEXT((CODE(MID("FEDCA@",LEFT(LAHIKONTAKTSED!X95,1),1))-50)*1000000+LEFT(LAHIKONTAKTSED!X95,7),"0000\.00\.00")+0),
                    FALSE,
                    IF(
                        IF(
                            MOD(SUMPRODUCT((MID(LAHIKONTAKTSED!X95,COLUMN($A$1:$J$1),1)+0),(MID("1234567891",COLUMN($A$1:$J$1),1)+0)),11)=10,
                            MOD(MOD(SUMPRODUCT((MID(LAHIKONTAKTSED!X95,COLUMN($A$1:$J$1),1)+0),(MID("3456789123",COLUMN($A$1:$J$1),1)+0)),11),10),
                            MOD(SUMPRODUCT((MID(LAHIKONTAKTSED!X95,COLUMN($A$1:$J$1),1)+0),(MID("1234567891",COLUMN($A$1:$J$1),1)+0)),11)
                        ) = MID(LAHIKONTAKTSED!X95,11,1)+0,
                        TRUE,
                        FALSE
                    )
                ), FALSE)
            ),
            AND(
                ISNUMBER(LAHIKONTAKTSED!X95),
                NOT(
                    ISERROR(
                        DATE(
                            YEAR(LAHIKONTAKTSED!X95),
                            MONTH(LAHIKONTAKTSED!X95),
                            DAY(LAHIKONTAKTSED!X95)
                        )
                    )
                ),
                IFERROR(LAHIKONTAKTSED!X95 &gt;= DATE(1910, 1, 1), FALSE),
                IFERROR(LAHIKONTAKTSED!X95 &lt;= TODAY(), FALSE)
            )
        ), 1, -2),
    -1),
    ""
)</f>
        <v/>
      </c>
    </row>
    <row r="96" spans="1:24" x14ac:dyDescent="0.35">
      <c r="A96" s="138" t="str">
        <f>LAHIKONTAKTSED!A96</f>
        <v/>
      </c>
      <c r="B96" s="154" t="str">
        <f ca="1">IF(LAHIKONTAKTSED!$AJ96,
    IF(AND(
        ISNUMBER(LAHIKONTAKTSED!B96),
        NOT(
            ISERROR(
                DATE(
                    YEAR(LAHIKONTAKTSED!B96),
                    MONTH(LAHIKONTAKTSED!B96),
                    DAY(LAHIKONTAKTSED!B96)
                )
            )
        ),
        IFERROR(LAHIKONTAKTSED!B96 &gt;= TODAY()-13, FALSE),
        IFERROR(LAHIKONTAKTSED!B96 &lt;= TODAY(), FALSE)
    ), 1, -2),
    ""
)</f>
        <v/>
      </c>
      <c r="C96" s="155" t="str">
        <f>IF(LAHIKONTAKTSED!$AJ96,
    IF(AND(
        LAHIKONTAKTSED!C96 &lt;&gt; ""
    ), 1, -2),
    ""
)</f>
        <v/>
      </c>
      <c r="D96" s="155" t="str">
        <f>IF(LAHIKONTAKTSED!$AJ96,
    IF(AND(
        LAHIKONTAKTSED!D96 &lt;&gt; ""
    ), 1, -2),
    ""
)</f>
        <v/>
      </c>
      <c r="E96" s="156" t="str">
        <f ca="1">IF(LAHIKONTAKTSED!$AJ96,
    IF(
        LAHIKONTAKTSED!E96 &lt;&gt; "",
        IF(
            OR(
            AND(
                ISNUMBER(LAHIKONTAKTSED!E96),
                LAHIKONTAKTSED!E96 &gt; 30000000000,
                LAHIKONTAKTSED!E96 &lt; 63000000000,
                IFERROR(IF(
                    ISERROR(TEXT((CODE(MID("FEDCA@",LEFT(LAHIKONTAKTSED!E96,1),1))-50)*1000000+LEFT(LAHIKONTAKTSED!E96,7),"0000\.00\.00")+0),
                    FALSE,
                    IF(
                        IF(
                            MOD(SUMPRODUCT((MID(LAHIKONTAKTSED!E96,COLUMN($A$1:$J$1),1)+0),(MID("1234567891",COLUMN($A$1:$J$1),1)+0)),11)=10,
                            MOD(MOD(SUMPRODUCT((MID(LAHIKONTAKTSED!E96,COLUMN($A$1:$J$1),1)+0),(MID("3456789123",COLUMN($A$1:$J$1),1)+0)),11),10),
                            MOD(SUMPRODUCT((MID(LAHIKONTAKTSED!E96,COLUMN($A$1:$J$1),1)+0),(MID("1234567891",COLUMN($A$1:$J$1),1)+0)),11)
                        ) = MID(LAHIKONTAKTSED!E96,11,1)+0,
                        TRUE,
                        FALSE
                    )
                ), FALSE)
            ),
            AND(
                ISNUMBER(LAHIKONTAKTSED!E96),
                NOT(
                    ISERROR(
                        DATE(
                            YEAR(LAHIKONTAKTSED!E96),
                            MONTH(LAHIKONTAKTSED!E96),
                            DAY(LAHIKONTAKTSED!E96)
                        )
                    )
                ),
                IFERROR(LAHIKONTAKTSED!E96 &gt;= DATE(1910, 1, 1), FALSE),
                IFERROR(LAHIKONTAKTSED!E96 &lt;= TODAY(), FALSE)
            )
        ), 1, -2),
    -1),
    ""
)</f>
        <v/>
      </c>
      <c r="F96" s="137" t="str">
        <f>IF(LAHIKONTAKTSED!$AJ96,
    IF(
        OR(
            LAHIKONTAKTSED!$I96 = "Lapsevanem",
            LAHIKONTAKTSED!$I96 = "Eestkostja"
        ),
        0,
        IF(
            OR(
                AND(_xlfn.NUMBERVALUE(LAHIKONTAKTSED!F96) &gt;  5000000, _xlfn.NUMBERVALUE(LAHIKONTAKTSED!F96) &lt;  5999999),
                AND(_xlfn.NUMBERVALUE(LAHIKONTAKTSED!F96) &gt; 50000000, _xlfn.NUMBERVALUE(LAHIKONTAKTSED!F96) &lt; 59999999)
            ),
            1,
            -2
        )
    ),
    ""
)</f>
        <v/>
      </c>
      <c r="G96" s="137" t="str">
        <f>IF(LAHIKONTAKTSED!$AJ96,
    IF(
        OR(
            LAHIKONTAKTSED!$I96 = "Lapsevanem",
            LAHIKONTAKTSED!$I96 = "Eestkostja"
        ),
        0,
        IF(
            LAHIKONTAKTSED!G96 &lt;&gt; "",
            1,
            2
        )
    ),
    ""
)</f>
        <v/>
      </c>
      <c r="H96" s="137" t="str">
        <f>IF(LAHIKONTAKTSED!$AJ96, IF(LAHIKONTAKTSED!H96 &lt;&gt; "", 1, 2), "")</f>
        <v/>
      </c>
      <c r="I96" s="157" t="str">
        <f>IF(LAHIKONTAKTSED!$AJ96,
    IF(OR(
        EXACT(LAHIKONTAKTSED!I96, "Lähikontaktne"),
        EXACT(LAHIKONTAKTSED!I96, "Lapsevanem"),
        EXACT(LAHIKONTAKTSED!I96, "Eestkostja")
    ), 1, -2),
    ""
)</f>
        <v/>
      </c>
      <c r="J96" s="137" t="str">
        <f>IF(
    AND(LAHIKONTAKTSED!$AJ96,  LAHIKONTAKTSED!$I96 &lt;&gt; ""),
    IF(
        OR(
            EXACT(LAHIKONTAKTSED!$I96, "Lapsevanem"),
            EXACT(LAHIKONTAKTSED!$I96, "Eestkostja")
        ),
        IF(
            LAHIKONTAKTSED!J96 &lt;&gt; "",
            1,
            -2
        ),
        0
    ),
    ""
)</f>
        <v/>
      </c>
      <c r="K96" s="137" t="str">
        <f>IF(
    AND(LAHIKONTAKTSED!$AJ96,  LAHIKONTAKTSED!$I96 &lt;&gt; ""),
    IF(
        OR(
            EXACT(LAHIKONTAKTSED!$I96, "Lapsevanem"),
            EXACT(LAHIKONTAKTSED!$I96, "Eestkostja")
        ),
        IF(
            LAHIKONTAKTSED!K96 &lt;&gt; "",
            1,
            -2
        ),
        0
    ),
    ""
)</f>
        <v/>
      </c>
      <c r="L96" s="137" t="str">
        <f ca="1">IF(
    AND(LAHIKONTAKTSED!$AJ96,  LAHIKONTAKTSED!$I96 &lt;&gt; ""),
    IF(
        OR(
            EXACT(LAHIKONTAKTSED!$I96, "Lapsevanem"),
            EXACT(LAHIKONTAKTSED!$I96, "Eestkostja")
        ),
        IF(
            LAHIKONTAKTSED!L96 &lt;&gt; "",
            IF(
                OR(
                    AND(
                        ISNUMBER(LAHIKONTAKTSED!L96),
                        LAHIKONTAKTSED!L96 &gt; 30000000000,
                        LAHIKONTAKTSED!L96 &lt; 63000000000,
                        IF(
                            ISERROR(TEXT((CODE(MID("FEDCA@",LEFT(LAHIKONTAKTSED!L96,1),1))-50)*1000000+LEFT(LAHIKONTAKTSED!L96,7),"0000\.00\.00")+0),
                            FALSE,
                            IF(
                                IF(
                                    MOD(SUMPRODUCT((MID(LAHIKONTAKTSED!L96,COLUMN($A$1:$J$1),1)+0),(MID("1234567891",COLUMN($A$1:$J$1),1)+0)),11)=10,
                                    MOD(MOD(SUMPRODUCT((MID(LAHIKONTAKTSED!L96,COLUMN($A$1:$J$1),1)+0),(MID("3456789123",COLUMN($A$1:$J$1),1)+0)),11),10),
                                    MOD(SUMPRODUCT((MID(LAHIKONTAKTSED!L96,COLUMN($A$1:$J$1),1)+0),(MID("1234567891",COLUMN($A$1:$J$1),1)+0)),11)
                                ) = MID(LAHIKONTAKTSED!L96,11,1)+0,
                                TRUE,
                                FALSE
                            )
                        )
                    ),
                    AND(
                        ISNUMBER(LAHIKONTAKTSED!L96),
                        NOT(
                            ISERROR(
                                DATE(
                                    YEAR(LAHIKONTAKTSED!L96),
                                    MONTH(LAHIKONTAKTSED!L96),
                                    DAY(LAHIKONTAKTSED!L96)
                                )
                            )
                        ),
                        IFERROR(LAHIKONTAKTSED!L96 &gt;= DATE(1910, 1, 1), FALSE),
                        IFERROR(LAHIKONTAKTSED!L96 &lt;= TODAY(), FALSE)
                    )
                ),
                1,
                -2),
            -1
        ),
        0
    ),
    ""
)</f>
        <v/>
      </c>
      <c r="M96" s="137" t="str">
        <f>IF(
    AND(LAHIKONTAKTSED!$AJ96,  LAHIKONTAKTSED!$I96 &lt;&gt; ""),
    IF(
        OR(
            EXACT(LAHIKONTAKTSED!$I96, "Lapsevanem"),
            EXACT(LAHIKONTAKTSED!$I96, "Eestkostja")
        ),
        IF(
            OR(
                AND(_xlfn.NUMBERVALUE(LAHIKONTAKTSED!M96) &gt;  5000000, _xlfn.NUMBERVALUE(LAHIKONTAKTSED!M96) &lt;  5999999),
                AND(_xlfn.NUMBERVALUE(LAHIKONTAKTSED!M96) &gt; 50000000, _xlfn.NUMBERVALUE(LAHIKONTAKTSED!M96) &lt; 59999999)
            ),
            1,
            -2
        ),
        0
    ),
    ""
)</f>
        <v/>
      </c>
      <c r="N96" s="137" t="str">
        <f>IF(
    AND(LAHIKONTAKTSED!$AJ96,  LAHIKONTAKTSED!$I96 &lt;&gt; ""),
    IF(
        OR(
            EXACT(LAHIKONTAKTSED!$I96, "Lapsevanem"),
            EXACT(LAHIKONTAKTSED!$I96, "Eestkostja")
        ),
        IF(
            LAHIKONTAKTSED!N96 &lt;&gt; "",
            1,
            2
        ),
        0
    ),
    ""
)</f>
        <v/>
      </c>
      <c r="O96" s="136" t="str">
        <f>IF(
    LAHIKONTAKTSED!$AJ96,
    IF(LAHIKONTAKTSED!O96 &lt;&gt; "", 1, -1),
    ""
)</f>
        <v/>
      </c>
      <c r="P96" s="136" t="str">
        <f>IF(
    LAHIKONTAKTSED!$AJ96,
    IF(LAHIKONTAKTSED!P96 &lt;&gt; "", 1, -1),
    ""
)</f>
        <v/>
      </c>
      <c r="Q96" s="136" t="str">
        <f>IF(
    LAHIKONTAKTSED!$AJ96,
    IF(LAHIKONTAKTSED!Q96 &lt;&gt; "", 1, -1),
    ""
)</f>
        <v/>
      </c>
      <c r="R96" s="136" t="str">
        <f>IF(
    LAHIKONTAKTSED!$AJ96,
    IF(LAHIKONTAKTSED!R96 &lt;&gt; "", 1, 2),
    ""
)</f>
        <v/>
      </c>
      <c r="S96" s="158" t="str">
        <f ca="1">IF(LAHIKONTAKTSED!$AJ96,
    IF(AND(
        ISNUMBER(LAHIKONTAKTSED!S96),
        NOT(
            ISERROR(
                DATE(
                    YEAR(LAHIKONTAKTSED!S96),
                    MONTH(LAHIKONTAKTSED!S96),
                    DAY(LAHIKONTAKTSED!S96)
                )
            )
        ),
        IFERROR(LAHIKONTAKTSED!S96 &gt;= TODAY()-13, FALSE),
        IFERROR(LAHIKONTAKTSED!S96 &lt;= TODAY(), FALSE)
    ), 1, -2),
    ""
)</f>
        <v/>
      </c>
      <c r="T96" s="158" t="str">
        <f ca="1">IF(LAHIKONTAKTSED!$AJ96,
    IF(AND(
        ISNUMBER(LAHIKONTAKTSED!T96),
        NOT(
            ISERROR(
                DATE(
                    YEAR(LAHIKONTAKTSED!T96),
                    MONTH(LAHIKONTAKTSED!T96),
                    DAY(LAHIKONTAKTSED!T96)
                )
            )
        ),
        IFERROR(LAHIKONTAKTSED!T96 &gt;= TODAY()-13, FALSE),
        IFERROR(LAHIKONTAKTSED!T96 &lt;= TODAY()+1, FALSE)
    ), 1, -2),
    ""
)</f>
        <v/>
      </c>
      <c r="U96" s="159" t="str">
        <f ca="1">IF(LAHIKONTAKTSED!$AJ96,
    IF(AND(
        ISNUMBER(LAHIKONTAKTSED!U96),
        NOT(
            ISERROR(
                DATE(
                    YEAR(LAHIKONTAKTSED!U96),
                    MONTH(LAHIKONTAKTSED!U96),
                    DAY(LAHIKONTAKTSED!U96)
                )
            )
        ),
        IFERROR(LAHIKONTAKTSED!U96 &gt;= TODAY(), FALSE),
        IFERROR(LAHIKONTAKTSED!U96 &lt;= TODAY() + 11, FALSE)
    ), 1, -2),
    ""
)</f>
        <v/>
      </c>
      <c r="V96" s="136" t="str">
        <f>IF(
    LAHIKONTAKTSED!$AJ96,
    IF(LAHIKONTAKTSED!V96 &lt;&gt; "", 1, -1),
    ""
)</f>
        <v/>
      </c>
      <c r="W96" s="136" t="str">
        <f>IF(
    LAHIKONTAKTSED!$AJ96,
    IF(LAHIKONTAKTSED!W96 &lt;&gt; "", 1, -1),
    ""
)</f>
        <v/>
      </c>
      <c r="X96" s="159" t="str">
        <f ca="1">IF(
    AND(
        LAHIKONTAKTSED!$AJ96
    ),
    IF(
        LAHIKONTAKTSED!X96 &lt;&gt; "",
        IF(
            OR(
            AND(
                ISNUMBER(LAHIKONTAKTSED!X96),
                LAHIKONTAKTSED!X96 &gt; 30000000000,
                LAHIKONTAKTSED!X96 &lt; 63000000000,
                IFERROR(IF(
                    ISERROR(TEXT((CODE(MID("FEDCA@",LEFT(LAHIKONTAKTSED!X96,1),1))-50)*1000000+LEFT(LAHIKONTAKTSED!X96,7),"0000\.00\.00")+0),
                    FALSE,
                    IF(
                        IF(
                            MOD(SUMPRODUCT((MID(LAHIKONTAKTSED!X96,COLUMN($A$1:$J$1),1)+0),(MID("1234567891",COLUMN($A$1:$J$1),1)+0)),11)=10,
                            MOD(MOD(SUMPRODUCT((MID(LAHIKONTAKTSED!X96,COLUMN($A$1:$J$1),1)+0),(MID("3456789123",COLUMN($A$1:$J$1),1)+0)),11),10),
                            MOD(SUMPRODUCT((MID(LAHIKONTAKTSED!X96,COLUMN($A$1:$J$1),1)+0),(MID("1234567891",COLUMN($A$1:$J$1),1)+0)),11)
                        ) = MID(LAHIKONTAKTSED!X96,11,1)+0,
                        TRUE,
                        FALSE
                    )
                ), FALSE)
            ),
            AND(
                ISNUMBER(LAHIKONTAKTSED!X96),
                NOT(
                    ISERROR(
                        DATE(
                            YEAR(LAHIKONTAKTSED!X96),
                            MONTH(LAHIKONTAKTSED!X96),
                            DAY(LAHIKONTAKTSED!X96)
                        )
                    )
                ),
                IFERROR(LAHIKONTAKTSED!X96 &gt;= DATE(1910, 1, 1), FALSE),
                IFERROR(LAHIKONTAKTSED!X96 &lt;= TODAY(), FALSE)
            )
        ), 1, -2),
    -1),
    ""
)</f>
        <v/>
      </c>
    </row>
    <row r="97" spans="1:24" x14ac:dyDescent="0.35">
      <c r="A97" s="138" t="str">
        <f>LAHIKONTAKTSED!A97</f>
        <v/>
      </c>
      <c r="B97" s="154" t="str">
        <f ca="1">IF(LAHIKONTAKTSED!$AJ97,
    IF(AND(
        ISNUMBER(LAHIKONTAKTSED!B97),
        NOT(
            ISERROR(
                DATE(
                    YEAR(LAHIKONTAKTSED!B97),
                    MONTH(LAHIKONTAKTSED!B97),
                    DAY(LAHIKONTAKTSED!B97)
                )
            )
        ),
        IFERROR(LAHIKONTAKTSED!B97 &gt;= TODAY()-13, FALSE),
        IFERROR(LAHIKONTAKTSED!B97 &lt;= TODAY(), FALSE)
    ), 1, -2),
    ""
)</f>
        <v/>
      </c>
      <c r="C97" s="155" t="str">
        <f>IF(LAHIKONTAKTSED!$AJ97,
    IF(AND(
        LAHIKONTAKTSED!C97 &lt;&gt; ""
    ), 1, -2),
    ""
)</f>
        <v/>
      </c>
      <c r="D97" s="155" t="str">
        <f>IF(LAHIKONTAKTSED!$AJ97,
    IF(AND(
        LAHIKONTAKTSED!D97 &lt;&gt; ""
    ), 1, -2),
    ""
)</f>
        <v/>
      </c>
      <c r="E97" s="156" t="str">
        <f ca="1">IF(LAHIKONTAKTSED!$AJ97,
    IF(
        LAHIKONTAKTSED!E97 &lt;&gt; "",
        IF(
            OR(
            AND(
                ISNUMBER(LAHIKONTAKTSED!E97),
                LAHIKONTAKTSED!E97 &gt; 30000000000,
                LAHIKONTAKTSED!E97 &lt; 63000000000,
                IFERROR(IF(
                    ISERROR(TEXT((CODE(MID("FEDCA@",LEFT(LAHIKONTAKTSED!E97,1),1))-50)*1000000+LEFT(LAHIKONTAKTSED!E97,7),"0000\.00\.00")+0),
                    FALSE,
                    IF(
                        IF(
                            MOD(SUMPRODUCT((MID(LAHIKONTAKTSED!E97,COLUMN($A$1:$J$1),1)+0),(MID("1234567891",COLUMN($A$1:$J$1),1)+0)),11)=10,
                            MOD(MOD(SUMPRODUCT((MID(LAHIKONTAKTSED!E97,COLUMN($A$1:$J$1),1)+0),(MID("3456789123",COLUMN($A$1:$J$1),1)+0)),11),10),
                            MOD(SUMPRODUCT((MID(LAHIKONTAKTSED!E97,COLUMN($A$1:$J$1),1)+0),(MID("1234567891",COLUMN($A$1:$J$1),1)+0)),11)
                        ) = MID(LAHIKONTAKTSED!E97,11,1)+0,
                        TRUE,
                        FALSE
                    )
                ), FALSE)
            ),
            AND(
                ISNUMBER(LAHIKONTAKTSED!E97),
                NOT(
                    ISERROR(
                        DATE(
                            YEAR(LAHIKONTAKTSED!E97),
                            MONTH(LAHIKONTAKTSED!E97),
                            DAY(LAHIKONTAKTSED!E97)
                        )
                    )
                ),
                IFERROR(LAHIKONTAKTSED!E97 &gt;= DATE(1910, 1, 1), FALSE),
                IFERROR(LAHIKONTAKTSED!E97 &lt;= TODAY(), FALSE)
            )
        ), 1, -2),
    -1),
    ""
)</f>
        <v/>
      </c>
      <c r="F97" s="137" t="str">
        <f>IF(LAHIKONTAKTSED!$AJ97,
    IF(
        OR(
            LAHIKONTAKTSED!$I97 = "Lapsevanem",
            LAHIKONTAKTSED!$I97 = "Eestkostja"
        ),
        0,
        IF(
            OR(
                AND(_xlfn.NUMBERVALUE(LAHIKONTAKTSED!F97) &gt;  5000000, _xlfn.NUMBERVALUE(LAHIKONTAKTSED!F97) &lt;  5999999),
                AND(_xlfn.NUMBERVALUE(LAHIKONTAKTSED!F97) &gt; 50000000, _xlfn.NUMBERVALUE(LAHIKONTAKTSED!F97) &lt; 59999999)
            ),
            1,
            -2
        )
    ),
    ""
)</f>
        <v/>
      </c>
      <c r="G97" s="137" t="str">
        <f>IF(LAHIKONTAKTSED!$AJ97,
    IF(
        OR(
            LAHIKONTAKTSED!$I97 = "Lapsevanem",
            LAHIKONTAKTSED!$I97 = "Eestkostja"
        ),
        0,
        IF(
            LAHIKONTAKTSED!G97 &lt;&gt; "",
            1,
            2
        )
    ),
    ""
)</f>
        <v/>
      </c>
      <c r="H97" s="137" t="str">
        <f>IF(LAHIKONTAKTSED!$AJ97, IF(LAHIKONTAKTSED!H97 &lt;&gt; "", 1, 2), "")</f>
        <v/>
      </c>
      <c r="I97" s="157" t="str">
        <f>IF(LAHIKONTAKTSED!$AJ97,
    IF(OR(
        EXACT(LAHIKONTAKTSED!I97, "Lähikontaktne"),
        EXACT(LAHIKONTAKTSED!I97, "Lapsevanem"),
        EXACT(LAHIKONTAKTSED!I97, "Eestkostja")
    ), 1, -2),
    ""
)</f>
        <v/>
      </c>
      <c r="J97" s="137" t="str">
        <f>IF(
    AND(LAHIKONTAKTSED!$AJ97,  LAHIKONTAKTSED!$I97 &lt;&gt; ""),
    IF(
        OR(
            EXACT(LAHIKONTAKTSED!$I97, "Lapsevanem"),
            EXACT(LAHIKONTAKTSED!$I97, "Eestkostja")
        ),
        IF(
            LAHIKONTAKTSED!J97 &lt;&gt; "",
            1,
            -2
        ),
        0
    ),
    ""
)</f>
        <v/>
      </c>
      <c r="K97" s="137" t="str">
        <f>IF(
    AND(LAHIKONTAKTSED!$AJ97,  LAHIKONTAKTSED!$I97 &lt;&gt; ""),
    IF(
        OR(
            EXACT(LAHIKONTAKTSED!$I97, "Lapsevanem"),
            EXACT(LAHIKONTAKTSED!$I97, "Eestkostja")
        ),
        IF(
            LAHIKONTAKTSED!K97 &lt;&gt; "",
            1,
            -2
        ),
        0
    ),
    ""
)</f>
        <v/>
      </c>
      <c r="L97" s="137" t="str">
        <f ca="1">IF(
    AND(LAHIKONTAKTSED!$AJ97,  LAHIKONTAKTSED!$I97 &lt;&gt; ""),
    IF(
        OR(
            EXACT(LAHIKONTAKTSED!$I97, "Lapsevanem"),
            EXACT(LAHIKONTAKTSED!$I97, "Eestkostja")
        ),
        IF(
            LAHIKONTAKTSED!L97 &lt;&gt; "",
            IF(
                OR(
                    AND(
                        ISNUMBER(LAHIKONTAKTSED!L97),
                        LAHIKONTAKTSED!L97 &gt; 30000000000,
                        LAHIKONTAKTSED!L97 &lt; 63000000000,
                        IF(
                            ISERROR(TEXT((CODE(MID("FEDCA@",LEFT(LAHIKONTAKTSED!L97,1),1))-50)*1000000+LEFT(LAHIKONTAKTSED!L97,7),"0000\.00\.00")+0),
                            FALSE,
                            IF(
                                IF(
                                    MOD(SUMPRODUCT((MID(LAHIKONTAKTSED!L97,COLUMN($A$1:$J$1),1)+0),(MID("1234567891",COLUMN($A$1:$J$1),1)+0)),11)=10,
                                    MOD(MOD(SUMPRODUCT((MID(LAHIKONTAKTSED!L97,COLUMN($A$1:$J$1),1)+0),(MID("3456789123",COLUMN($A$1:$J$1),1)+0)),11),10),
                                    MOD(SUMPRODUCT((MID(LAHIKONTAKTSED!L97,COLUMN($A$1:$J$1),1)+0),(MID("1234567891",COLUMN($A$1:$J$1),1)+0)),11)
                                ) = MID(LAHIKONTAKTSED!L97,11,1)+0,
                                TRUE,
                                FALSE
                            )
                        )
                    ),
                    AND(
                        ISNUMBER(LAHIKONTAKTSED!L97),
                        NOT(
                            ISERROR(
                                DATE(
                                    YEAR(LAHIKONTAKTSED!L97),
                                    MONTH(LAHIKONTAKTSED!L97),
                                    DAY(LAHIKONTAKTSED!L97)
                                )
                            )
                        ),
                        IFERROR(LAHIKONTAKTSED!L97 &gt;= DATE(1910, 1, 1), FALSE),
                        IFERROR(LAHIKONTAKTSED!L97 &lt;= TODAY(), FALSE)
                    )
                ),
                1,
                -2),
            -1
        ),
        0
    ),
    ""
)</f>
        <v/>
      </c>
      <c r="M97" s="137" t="str">
        <f>IF(
    AND(LAHIKONTAKTSED!$AJ97,  LAHIKONTAKTSED!$I97 &lt;&gt; ""),
    IF(
        OR(
            EXACT(LAHIKONTAKTSED!$I97, "Lapsevanem"),
            EXACT(LAHIKONTAKTSED!$I97, "Eestkostja")
        ),
        IF(
            OR(
                AND(_xlfn.NUMBERVALUE(LAHIKONTAKTSED!M97) &gt;  5000000, _xlfn.NUMBERVALUE(LAHIKONTAKTSED!M97) &lt;  5999999),
                AND(_xlfn.NUMBERVALUE(LAHIKONTAKTSED!M97) &gt; 50000000, _xlfn.NUMBERVALUE(LAHIKONTAKTSED!M97) &lt; 59999999)
            ),
            1,
            -2
        ),
        0
    ),
    ""
)</f>
        <v/>
      </c>
      <c r="N97" s="137" t="str">
        <f>IF(
    AND(LAHIKONTAKTSED!$AJ97,  LAHIKONTAKTSED!$I97 &lt;&gt; ""),
    IF(
        OR(
            EXACT(LAHIKONTAKTSED!$I97, "Lapsevanem"),
            EXACT(LAHIKONTAKTSED!$I97, "Eestkostja")
        ),
        IF(
            LAHIKONTAKTSED!N97 &lt;&gt; "",
            1,
            2
        ),
        0
    ),
    ""
)</f>
        <v/>
      </c>
      <c r="O97" s="136" t="str">
        <f>IF(
    LAHIKONTAKTSED!$AJ97,
    IF(LAHIKONTAKTSED!O97 &lt;&gt; "", 1, -1),
    ""
)</f>
        <v/>
      </c>
      <c r="P97" s="136" t="str">
        <f>IF(
    LAHIKONTAKTSED!$AJ97,
    IF(LAHIKONTAKTSED!P97 &lt;&gt; "", 1, -1),
    ""
)</f>
        <v/>
      </c>
      <c r="Q97" s="136" t="str">
        <f>IF(
    LAHIKONTAKTSED!$AJ97,
    IF(LAHIKONTAKTSED!Q97 &lt;&gt; "", 1, -1),
    ""
)</f>
        <v/>
      </c>
      <c r="R97" s="136" t="str">
        <f>IF(
    LAHIKONTAKTSED!$AJ97,
    IF(LAHIKONTAKTSED!R97 &lt;&gt; "", 1, 2),
    ""
)</f>
        <v/>
      </c>
      <c r="S97" s="158" t="str">
        <f ca="1">IF(LAHIKONTAKTSED!$AJ97,
    IF(AND(
        ISNUMBER(LAHIKONTAKTSED!S97),
        NOT(
            ISERROR(
                DATE(
                    YEAR(LAHIKONTAKTSED!S97),
                    MONTH(LAHIKONTAKTSED!S97),
                    DAY(LAHIKONTAKTSED!S97)
                )
            )
        ),
        IFERROR(LAHIKONTAKTSED!S97 &gt;= TODAY()-13, FALSE),
        IFERROR(LAHIKONTAKTSED!S97 &lt;= TODAY(), FALSE)
    ), 1, -2),
    ""
)</f>
        <v/>
      </c>
      <c r="T97" s="158" t="str">
        <f ca="1">IF(LAHIKONTAKTSED!$AJ97,
    IF(AND(
        ISNUMBER(LAHIKONTAKTSED!T97),
        NOT(
            ISERROR(
                DATE(
                    YEAR(LAHIKONTAKTSED!T97),
                    MONTH(LAHIKONTAKTSED!T97),
                    DAY(LAHIKONTAKTSED!T97)
                )
            )
        ),
        IFERROR(LAHIKONTAKTSED!T97 &gt;= TODAY()-13, FALSE),
        IFERROR(LAHIKONTAKTSED!T97 &lt;= TODAY()+1, FALSE)
    ), 1, -2),
    ""
)</f>
        <v/>
      </c>
      <c r="U97" s="159" t="str">
        <f ca="1">IF(LAHIKONTAKTSED!$AJ97,
    IF(AND(
        ISNUMBER(LAHIKONTAKTSED!U97),
        NOT(
            ISERROR(
                DATE(
                    YEAR(LAHIKONTAKTSED!U97),
                    MONTH(LAHIKONTAKTSED!U97),
                    DAY(LAHIKONTAKTSED!U97)
                )
            )
        ),
        IFERROR(LAHIKONTAKTSED!U97 &gt;= TODAY(), FALSE),
        IFERROR(LAHIKONTAKTSED!U97 &lt;= TODAY() + 11, FALSE)
    ), 1, -2),
    ""
)</f>
        <v/>
      </c>
      <c r="V97" s="136" t="str">
        <f>IF(
    LAHIKONTAKTSED!$AJ97,
    IF(LAHIKONTAKTSED!V97 &lt;&gt; "", 1, -1),
    ""
)</f>
        <v/>
      </c>
      <c r="W97" s="136" t="str">
        <f>IF(
    LAHIKONTAKTSED!$AJ97,
    IF(LAHIKONTAKTSED!W97 &lt;&gt; "", 1, -1),
    ""
)</f>
        <v/>
      </c>
      <c r="X97" s="159" t="str">
        <f ca="1">IF(
    AND(
        LAHIKONTAKTSED!$AJ97
    ),
    IF(
        LAHIKONTAKTSED!X97 &lt;&gt; "",
        IF(
            OR(
            AND(
                ISNUMBER(LAHIKONTAKTSED!X97),
                LAHIKONTAKTSED!X97 &gt; 30000000000,
                LAHIKONTAKTSED!X97 &lt; 63000000000,
                IFERROR(IF(
                    ISERROR(TEXT((CODE(MID("FEDCA@",LEFT(LAHIKONTAKTSED!X97,1),1))-50)*1000000+LEFT(LAHIKONTAKTSED!X97,7),"0000\.00\.00")+0),
                    FALSE,
                    IF(
                        IF(
                            MOD(SUMPRODUCT((MID(LAHIKONTAKTSED!X97,COLUMN($A$1:$J$1),1)+0),(MID("1234567891",COLUMN($A$1:$J$1),1)+0)),11)=10,
                            MOD(MOD(SUMPRODUCT((MID(LAHIKONTAKTSED!X97,COLUMN($A$1:$J$1),1)+0),(MID("3456789123",COLUMN($A$1:$J$1),1)+0)),11),10),
                            MOD(SUMPRODUCT((MID(LAHIKONTAKTSED!X97,COLUMN($A$1:$J$1),1)+0),(MID("1234567891",COLUMN($A$1:$J$1),1)+0)),11)
                        ) = MID(LAHIKONTAKTSED!X97,11,1)+0,
                        TRUE,
                        FALSE
                    )
                ), FALSE)
            ),
            AND(
                ISNUMBER(LAHIKONTAKTSED!X97),
                NOT(
                    ISERROR(
                        DATE(
                            YEAR(LAHIKONTAKTSED!X97),
                            MONTH(LAHIKONTAKTSED!X97),
                            DAY(LAHIKONTAKTSED!X97)
                        )
                    )
                ),
                IFERROR(LAHIKONTAKTSED!X97 &gt;= DATE(1910, 1, 1), FALSE),
                IFERROR(LAHIKONTAKTSED!X97 &lt;= TODAY(), FALSE)
            )
        ), 1, -2),
    -1),
    ""
)</f>
        <v/>
      </c>
    </row>
    <row r="98" spans="1:24" x14ac:dyDescent="0.35">
      <c r="A98" s="138" t="str">
        <f>LAHIKONTAKTSED!A98</f>
        <v/>
      </c>
      <c r="B98" s="154" t="str">
        <f ca="1">IF(LAHIKONTAKTSED!$AJ98,
    IF(AND(
        ISNUMBER(LAHIKONTAKTSED!B98),
        NOT(
            ISERROR(
                DATE(
                    YEAR(LAHIKONTAKTSED!B98),
                    MONTH(LAHIKONTAKTSED!B98),
                    DAY(LAHIKONTAKTSED!B98)
                )
            )
        ),
        IFERROR(LAHIKONTAKTSED!B98 &gt;= TODAY()-13, FALSE),
        IFERROR(LAHIKONTAKTSED!B98 &lt;= TODAY(), FALSE)
    ), 1, -2),
    ""
)</f>
        <v/>
      </c>
      <c r="C98" s="155" t="str">
        <f>IF(LAHIKONTAKTSED!$AJ98,
    IF(AND(
        LAHIKONTAKTSED!C98 &lt;&gt; ""
    ), 1, -2),
    ""
)</f>
        <v/>
      </c>
      <c r="D98" s="155" t="str">
        <f>IF(LAHIKONTAKTSED!$AJ98,
    IF(AND(
        LAHIKONTAKTSED!D98 &lt;&gt; ""
    ), 1, -2),
    ""
)</f>
        <v/>
      </c>
      <c r="E98" s="156" t="str">
        <f ca="1">IF(LAHIKONTAKTSED!$AJ98,
    IF(
        LAHIKONTAKTSED!E98 &lt;&gt; "",
        IF(
            OR(
            AND(
                ISNUMBER(LAHIKONTAKTSED!E98),
                LAHIKONTAKTSED!E98 &gt; 30000000000,
                LAHIKONTAKTSED!E98 &lt; 63000000000,
                IFERROR(IF(
                    ISERROR(TEXT((CODE(MID("FEDCA@",LEFT(LAHIKONTAKTSED!E98,1),1))-50)*1000000+LEFT(LAHIKONTAKTSED!E98,7),"0000\.00\.00")+0),
                    FALSE,
                    IF(
                        IF(
                            MOD(SUMPRODUCT((MID(LAHIKONTAKTSED!E98,COLUMN($A$1:$J$1),1)+0),(MID("1234567891",COLUMN($A$1:$J$1),1)+0)),11)=10,
                            MOD(MOD(SUMPRODUCT((MID(LAHIKONTAKTSED!E98,COLUMN($A$1:$J$1),1)+0),(MID("3456789123",COLUMN($A$1:$J$1),1)+0)),11),10),
                            MOD(SUMPRODUCT((MID(LAHIKONTAKTSED!E98,COLUMN($A$1:$J$1),1)+0),(MID("1234567891",COLUMN($A$1:$J$1),1)+0)),11)
                        ) = MID(LAHIKONTAKTSED!E98,11,1)+0,
                        TRUE,
                        FALSE
                    )
                ), FALSE)
            ),
            AND(
                ISNUMBER(LAHIKONTAKTSED!E98),
                NOT(
                    ISERROR(
                        DATE(
                            YEAR(LAHIKONTAKTSED!E98),
                            MONTH(LAHIKONTAKTSED!E98),
                            DAY(LAHIKONTAKTSED!E98)
                        )
                    )
                ),
                IFERROR(LAHIKONTAKTSED!E98 &gt;= DATE(1910, 1, 1), FALSE),
                IFERROR(LAHIKONTAKTSED!E98 &lt;= TODAY(), FALSE)
            )
        ), 1, -2),
    -1),
    ""
)</f>
        <v/>
      </c>
      <c r="F98" s="137" t="str">
        <f>IF(LAHIKONTAKTSED!$AJ98,
    IF(
        OR(
            LAHIKONTAKTSED!$I98 = "Lapsevanem",
            LAHIKONTAKTSED!$I98 = "Eestkostja"
        ),
        0,
        IF(
            OR(
                AND(_xlfn.NUMBERVALUE(LAHIKONTAKTSED!F98) &gt;  5000000, _xlfn.NUMBERVALUE(LAHIKONTAKTSED!F98) &lt;  5999999),
                AND(_xlfn.NUMBERVALUE(LAHIKONTAKTSED!F98) &gt; 50000000, _xlfn.NUMBERVALUE(LAHIKONTAKTSED!F98) &lt; 59999999)
            ),
            1,
            -2
        )
    ),
    ""
)</f>
        <v/>
      </c>
      <c r="G98" s="137" t="str">
        <f>IF(LAHIKONTAKTSED!$AJ98,
    IF(
        OR(
            LAHIKONTAKTSED!$I98 = "Lapsevanem",
            LAHIKONTAKTSED!$I98 = "Eestkostja"
        ),
        0,
        IF(
            LAHIKONTAKTSED!G98 &lt;&gt; "",
            1,
            2
        )
    ),
    ""
)</f>
        <v/>
      </c>
      <c r="H98" s="137" t="str">
        <f>IF(LAHIKONTAKTSED!$AJ98, IF(LAHIKONTAKTSED!H98 &lt;&gt; "", 1, 2), "")</f>
        <v/>
      </c>
      <c r="I98" s="157" t="str">
        <f>IF(LAHIKONTAKTSED!$AJ98,
    IF(OR(
        EXACT(LAHIKONTAKTSED!I98, "Lähikontaktne"),
        EXACT(LAHIKONTAKTSED!I98, "Lapsevanem"),
        EXACT(LAHIKONTAKTSED!I98, "Eestkostja")
    ), 1, -2),
    ""
)</f>
        <v/>
      </c>
      <c r="J98" s="137" t="str">
        <f>IF(
    AND(LAHIKONTAKTSED!$AJ98,  LAHIKONTAKTSED!$I98 &lt;&gt; ""),
    IF(
        OR(
            EXACT(LAHIKONTAKTSED!$I98, "Lapsevanem"),
            EXACT(LAHIKONTAKTSED!$I98, "Eestkostja")
        ),
        IF(
            LAHIKONTAKTSED!J98 &lt;&gt; "",
            1,
            -2
        ),
        0
    ),
    ""
)</f>
        <v/>
      </c>
      <c r="K98" s="137" t="str">
        <f>IF(
    AND(LAHIKONTAKTSED!$AJ98,  LAHIKONTAKTSED!$I98 &lt;&gt; ""),
    IF(
        OR(
            EXACT(LAHIKONTAKTSED!$I98, "Lapsevanem"),
            EXACT(LAHIKONTAKTSED!$I98, "Eestkostja")
        ),
        IF(
            LAHIKONTAKTSED!K98 &lt;&gt; "",
            1,
            -2
        ),
        0
    ),
    ""
)</f>
        <v/>
      </c>
      <c r="L98" s="137" t="str">
        <f ca="1">IF(
    AND(LAHIKONTAKTSED!$AJ98,  LAHIKONTAKTSED!$I98 &lt;&gt; ""),
    IF(
        OR(
            EXACT(LAHIKONTAKTSED!$I98, "Lapsevanem"),
            EXACT(LAHIKONTAKTSED!$I98, "Eestkostja")
        ),
        IF(
            LAHIKONTAKTSED!L98 &lt;&gt; "",
            IF(
                OR(
                    AND(
                        ISNUMBER(LAHIKONTAKTSED!L98),
                        LAHIKONTAKTSED!L98 &gt; 30000000000,
                        LAHIKONTAKTSED!L98 &lt; 63000000000,
                        IF(
                            ISERROR(TEXT((CODE(MID("FEDCA@",LEFT(LAHIKONTAKTSED!L98,1),1))-50)*1000000+LEFT(LAHIKONTAKTSED!L98,7),"0000\.00\.00")+0),
                            FALSE,
                            IF(
                                IF(
                                    MOD(SUMPRODUCT((MID(LAHIKONTAKTSED!L98,COLUMN($A$1:$J$1),1)+0),(MID("1234567891",COLUMN($A$1:$J$1),1)+0)),11)=10,
                                    MOD(MOD(SUMPRODUCT((MID(LAHIKONTAKTSED!L98,COLUMN($A$1:$J$1),1)+0),(MID("3456789123",COLUMN($A$1:$J$1),1)+0)),11),10),
                                    MOD(SUMPRODUCT((MID(LAHIKONTAKTSED!L98,COLUMN($A$1:$J$1),1)+0),(MID("1234567891",COLUMN($A$1:$J$1),1)+0)),11)
                                ) = MID(LAHIKONTAKTSED!L98,11,1)+0,
                                TRUE,
                                FALSE
                            )
                        )
                    ),
                    AND(
                        ISNUMBER(LAHIKONTAKTSED!L98),
                        NOT(
                            ISERROR(
                                DATE(
                                    YEAR(LAHIKONTAKTSED!L98),
                                    MONTH(LAHIKONTAKTSED!L98),
                                    DAY(LAHIKONTAKTSED!L98)
                                )
                            )
                        ),
                        IFERROR(LAHIKONTAKTSED!L98 &gt;= DATE(1910, 1, 1), FALSE),
                        IFERROR(LAHIKONTAKTSED!L98 &lt;= TODAY(), FALSE)
                    )
                ),
                1,
                -2),
            -1
        ),
        0
    ),
    ""
)</f>
        <v/>
      </c>
      <c r="M98" s="137" t="str">
        <f>IF(
    AND(LAHIKONTAKTSED!$AJ98,  LAHIKONTAKTSED!$I98 &lt;&gt; ""),
    IF(
        OR(
            EXACT(LAHIKONTAKTSED!$I98, "Lapsevanem"),
            EXACT(LAHIKONTAKTSED!$I98, "Eestkostja")
        ),
        IF(
            OR(
                AND(_xlfn.NUMBERVALUE(LAHIKONTAKTSED!M98) &gt;  5000000, _xlfn.NUMBERVALUE(LAHIKONTAKTSED!M98) &lt;  5999999),
                AND(_xlfn.NUMBERVALUE(LAHIKONTAKTSED!M98) &gt; 50000000, _xlfn.NUMBERVALUE(LAHIKONTAKTSED!M98) &lt; 59999999)
            ),
            1,
            -2
        ),
        0
    ),
    ""
)</f>
        <v/>
      </c>
      <c r="N98" s="137" t="str">
        <f>IF(
    AND(LAHIKONTAKTSED!$AJ98,  LAHIKONTAKTSED!$I98 &lt;&gt; ""),
    IF(
        OR(
            EXACT(LAHIKONTAKTSED!$I98, "Lapsevanem"),
            EXACT(LAHIKONTAKTSED!$I98, "Eestkostja")
        ),
        IF(
            LAHIKONTAKTSED!N98 &lt;&gt; "",
            1,
            2
        ),
        0
    ),
    ""
)</f>
        <v/>
      </c>
      <c r="O98" s="136" t="str">
        <f>IF(
    LAHIKONTAKTSED!$AJ98,
    IF(LAHIKONTAKTSED!O98 &lt;&gt; "", 1, -1),
    ""
)</f>
        <v/>
      </c>
      <c r="P98" s="136" t="str">
        <f>IF(
    LAHIKONTAKTSED!$AJ98,
    IF(LAHIKONTAKTSED!P98 &lt;&gt; "", 1, -1),
    ""
)</f>
        <v/>
      </c>
      <c r="Q98" s="136" t="str">
        <f>IF(
    LAHIKONTAKTSED!$AJ98,
    IF(LAHIKONTAKTSED!Q98 &lt;&gt; "", 1, -1),
    ""
)</f>
        <v/>
      </c>
      <c r="R98" s="136" t="str">
        <f>IF(
    LAHIKONTAKTSED!$AJ98,
    IF(LAHIKONTAKTSED!R98 &lt;&gt; "", 1, 2),
    ""
)</f>
        <v/>
      </c>
      <c r="S98" s="158" t="str">
        <f ca="1">IF(LAHIKONTAKTSED!$AJ98,
    IF(AND(
        ISNUMBER(LAHIKONTAKTSED!S98),
        NOT(
            ISERROR(
                DATE(
                    YEAR(LAHIKONTAKTSED!S98),
                    MONTH(LAHIKONTAKTSED!S98),
                    DAY(LAHIKONTAKTSED!S98)
                )
            )
        ),
        IFERROR(LAHIKONTAKTSED!S98 &gt;= TODAY()-13, FALSE),
        IFERROR(LAHIKONTAKTSED!S98 &lt;= TODAY(), FALSE)
    ), 1, -2),
    ""
)</f>
        <v/>
      </c>
      <c r="T98" s="158" t="str">
        <f ca="1">IF(LAHIKONTAKTSED!$AJ98,
    IF(AND(
        ISNUMBER(LAHIKONTAKTSED!T98),
        NOT(
            ISERROR(
                DATE(
                    YEAR(LAHIKONTAKTSED!T98),
                    MONTH(LAHIKONTAKTSED!T98),
                    DAY(LAHIKONTAKTSED!T98)
                )
            )
        ),
        IFERROR(LAHIKONTAKTSED!T98 &gt;= TODAY()-13, FALSE),
        IFERROR(LAHIKONTAKTSED!T98 &lt;= TODAY()+1, FALSE)
    ), 1, -2),
    ""
)</f>
        <v/>
      </c>
      <c r="U98" s="159" t="str">
        <f ca="1">IF(LAHIKONTAKTSED!$AJ98,
    IF(AND(
        ISNUMBER(LAHIKONTAKTSED!U98),
        NOT(
            ISERROR(
                DATE(
                    YEAR(LAHIKONTAKTSED!U98),
                    MONTH(LAHIKONTAKTSED!U98),
                    DAY(LAHIKONTAKTSED!U98)
                )
            )
        ),
        IFERROR(LAHIKONTAKTSED!U98 &gt;= TODAY(), FALSE),
        IFERROR(LAHIKONTAKTSED!U98 &lt;= TODAY() + 11, FALSE)
    ), 1, -2),
    ""
)</f>
        <v/>
      </c>
      <c r="V98" s="136" t="str">
        <f>IF(
    LAHIKONTAKTSED!$AJ98,
    IF(LAHIKONTAKTSED!V98 &lt;&gt; "", 1, -1),
    ""
)</f>
        <v/>
      </c>
      <c r="W98" s="136" t="str">
        <f>IF(
    LAHIKONTAKTSED!$AJ98,
    IF(LAHIKONTAKTSED!W98 &lt;&gt; "", 1, -1),
    ""
)</f>
        <v/>
      </c>
      <c r="X98" s="159" t="str">
        <f ca="1">IF(
    AND(
        LAHIKONTAKTSED!$AJ98
    ),
    IF(
        LAHIKONTAKTSED!X98 &lt;&gt; "",
        IF(
            OR(
            AND(
                ISNUMBER(LAHIKONTAKTSED!X98),
                LAHIKONTAKTSED!X98 &gt; 30000000000,
                LAHIKONTAKTSED!X98 &lt; 63000000000,
                IFERROR(IF(
                    ISERROR(TEXT((CODE(MID("FEDCA@",LEFT(LAHIKONTAKTSED!X98,1),1))-50)*1000000+LEFT(LAHIKONTAKTSED!X98,7),"0000\.00\.00")+0),
                    FALSE,
                    IF(
                        IF(
                            MOD(SUMPRODUCT((MID(LAHIKONTAKTSED!X98,COLUMN($A$1:$J$1),1)+0),(MID("1234567891",COLUMN($A$1:$J$1),1)+0)),11)=10,
                            MOD(MOD(SUMPRODUCT((MID(LAHIKONTAKTSED!X98,COLUMN($A$1:$J$1),1)+0),(MID("3456789123",COLUMN($A$1:$J$1),1)+0)),11),10),
                            MOD(SUMPRODUCT((MID(LAHIKONTAKTSED!X98,COLUMN($A$1:$J$1),1)+0),(MID("1234567891",COLUMN($A$1:$J$1),1)+0)),11)
                        ) = MID(LAHIKONTAKTSED!X98,11,1)+0,
                        TRUE,
                        FALSE
                    )
                ), FALSE)
            ),
            AND(
                ISNUMBER(LAHIKONTAKTSED!X98),
                NOT(
                    ISERROR(
                        DATE(
                            YEAR(LAHIKONTAKTSED!X98),
                            MONTH(LAHIKONTAKTSED!X98),
                            DAY(LAHIKONTAKTSED!X98)
                        )
                    )
                ),
                IFERROR(LAHIKONTAKTSED!X98 &gt;= DATE(1910, 1, 1), FALSE),
                IFERROR(LAHIKONTAKTSED!X98 &lt;= TODAY(), FALSE)
            )
        ), 1, -2),
    -1),
    ""
)</f>
        <v/>
      </c>
    </row>
    <row r="99" spans="1:24" x14ac:dyDescent="0.35">
      <c r="A99" s="138" t="str">
        <f>LAHIKONTAKTSED!A99</f>
        <v/>
      </c>
      <c r="B99" s="154" t="str">
        <f ca="1">IF(LAHIKONTAKTSED!$AJ99,
    IF(AND(
        ISNUMBER(LAHIKONTAKTSED!B99),
        NOT(
            ISERROR(
                DATE(
                    YEAR(LAHIKONTAKTSED!B99),
                    MONTH(LAHIKONTAKTSED!B99),
                    DAY(LAHIKONTAKTSED!B99)
                )
            )
        ),
        IFERROR(LAHIKONTAKTSED!B99 &gt;= TODAY()-13, FALSE),
        IFERROR(LAHIKONTAKTSED!B99 &lt;= TODAY(), FALSE)
    ), 1, -2),
    ""
)</f>
        <v/>
      </c>
      <c r="C99" s="155" t="str">
        <f>IF(LAHIKONTAKTSED!$AJ99,
    IF(AND(
        LAHIKONTAKTSED!C99 &lt;&gt; ""
    ), 1, -2),
    ""
)</f>
        <v/>
      </c>
      <c r="D99" s="155" t="str">
        <f>IF(LAHIKONTAKTSED!$AJ99,
    IF(AND(
        LAHIKONTAKTSED!D99 &lt;&gt; ""
    ), 1, -2),
    ""
)</f>
        <v/>
      </c>
      <c r="E99" s="156" t="str">
        <f ca="1">IF(LAHIKONTAKTSED!$AJ99,
    IF(
        LAHIKONTAKTSED!E99 &lt;&gt; "",
        IF(
            OR(
            AND(
                ISNUMBER(LAHIKONTAKTSED!E99),
                LAHIKONTAKTSED!E99 &gt; 30000000000,
                LAHIKONTAKTSED!E99 &lt; 63000000000,
                IFERROR(IF(
                    ISERROR(TEXT((CODE(MID("FEDCA@",LEFT(LAHIKONTAKTSED!E99,1),1))-50)*1000000+LEFT(LAHIKONTAKTSED!E99,7),"0000\.00\.00")+0),
                    FALSE,
                    IF(
                        IF(
                            MOD(SUMPRODUCT((MID(LAHIKONTAKTSED!E99,COLUMN($A$1:$J$1),1)+0),(MID("1234567891",COLUMN($A$1:$J$1),1)+0)),11)=10,
                            MOD(MOD(SUMPRODUCT((MID(LAHIKONTAKTSED!E99,COLUMN($A$1:$J$1),1)+0),(MID("3456789123",COLUMN($A$1:$J$1),1)+0)),11),10),
                            MOD(SUMPRODUCT((MID(LAHIKONTAKTSED!E99,COLUMN($A$1:$J$1),1)+0),(MID("1234567891",COLUMN($A$1:$J$1),1)+0)),11)
                        ) = MID(LAHIKONTAKTSED!E99,11,1)+0,
                        TRUE,
                        FALSE
                    )
                ), FALSE)
            ),
            AND(
                ISNUMBER(LAHIKONTAKTSED!E99),
                NOT(
                    ISERROR(
                        DATE(
                            YEAR(LAHIKONTAKTSED!E99),
                            MONTH(LAHIKONTAKTSED!E99),
                            DAY(LAHIKONTAKTSED!E99)
                        )
                    )
                ),
                IFERROR(LAHIKONTAKTSED!E99 &gt;= DATE(1910, 1, 1), FALSE),
                IFERROR(LAHIKONTAKTSED!E99 &lt;= TODAY(), FALSE)
            )
        ), 1, -2),
    -1),
    ""
)</f>
        <v/>
      </c>
      <c r="F99" s="137" t="str">
        <f>IF(LAHIKONTAKTSED!$AJ99,
    IF(
        OR(
            LAHIKONTAKTSED!$I99 = "Lapsevanem",
            LAHIKONTAKTSED!$I99 = "Eestkostja"
        ),
        0,
        IF(
            OR(
                AND(_xlfn.NUMBERVALUE(LAHIKONTAKTSED!F99) &gt;  5000000, _xlfn.NUMBERVALUE(LAHIKONTAKTSED!F99) &lt;  5999999),
                AND(_xlfn.NUMBERVALUE(LAHIKONTAKTSED!F99) &gt; 50000000, _xlfn.NUMBERVALUE(LAHIKONTAKTSED!F99) &lt; 59999999)
            ),
            1,
            -2
        )
    ),
    ""
)</f>
        <v/>
      </c>
      <c r="G99" s="137" t="str">
        <f>IF(LAHIKONTAKTSED!$AJ99,
    IF(
        OR(
            LAHIKONTAKTSED!$I99 = "Lapsevanem",
            LAHIKONTAKTSED!$I99 = "Eestkostja"
        ),
        0,
        IF(
            LAHIKONTAKTSED!G99 &lt;&gt; "",
            1,
            2
        )
    ),
    ""
)</f>
        <v/>
      </c>
      <c r="H99" s="137" t="str">
        <f>IF(LAHIKONTAKTSED!$AJ99, IF(LAHIKONTAKTSED!H99 &lt;&gt; "", 1, 2), "")</f>
        <v/>
      </c>
      <c r="I99" s="157" t="str">
        <f>IF(LAHIKONTAKTSED!$AJ99,
    IF(OR(
        EXACT(LAHIKONTAKTSED!I99, "Lähikontaktne"),
        EXACT(LAHIKONTAKTSED!I99, "Lapsevanem"),
        EXACT(LAHIKONTAKTSED!I99, "Eestkostja")
    ), 1, -2),
    ""
)</f>
        <v/>
      </c>
      <c r="J99" s="137" t="str">
        <f>IF(
    AND(LAHIKONTAKTSED!$AJ99,  LAHIKONTAKTSED!$I99 &lt;&gt; ""),
    IF(
        OR(
            EXACT(LAHIKONTAKTSED!$I99, "Lapsevanem"),
            EXACT(LAHIKONTAKTSED!$I99, "Eestkostja")
        ),
        IF(
            LAHIKONTAKTSED!J99 &lt;&gt; "",
            1,
            -2
        ),
        0
    ),
    ""
)</f>
        <v/>
      </c>
      <c r="K99" s="137" t="str">
        <f>IF(
    AND(LAHIKONTAKTSED!$AJ99,  LAHIKONTAKTSED!$I99 &lt;&gt; ""),
    IF(
        OR(
            EXACT(LAHIKONTAKTSED!$I99, "Lapsevanem"),
            EXACT(LAHIKONTAKTSED!$I99, "Eestkostja")
        ),
        IF(
            LAHIKONTAKTSED!K99 &lt;&gt; "",
            1,
            -2
        ),
        0
    ),
    ""
)</f>
        <v/>
      </c>
      <c r="L99" s="137" t="str">
        <f ca="1">IF(
    AND(LAHIKONTAKTSED!$AJ99,  LAHIKONTAKTSED!$I99 &lt;&gt; ""),
    IF(
        OR(
            EXACT(LAHIKONTAKTSED!$I99, "Lapsevanem"),
            EXACT(LAHIKONTAKTSED!$I99, "Eestkostja")
        ),
        IF(
            LAHIKONTAKTSED!L99 &lt;&gt; "",
            IF(
                OR(
                    AND(
                        ISNUMBER(LAHIKONTAKTSED!L99),
                        LAHIKONTAKTSED!L99 &gt; 30000000000,
                        LAHIKONTAKTSED!L99 &lt; 63000000000,
                        IF(
                            ISERROR(TEXT((CODE(MID("FEDCA@",LEFT(LAHIKONTAKTSED!L99,1),1))-50)*1000000+LEFT(LAHIKONTAKTSED!L99,7),"0000\.00\.00")+0),
                            FALSE,
                            IF(
                                IF(
                                    MOD(SUMPRODUCT((MID(LAHIKONTAKTSED!L99,COLUMN($A$1:$J$1),1)+0),(MID("1234567891",COLUMN($A$1:$J$1),1)+0)),11)=10,
                                    MOD(MOD(SUMPRODUCT((MID(LAHIKONTAKTSED!L99,COLUMN($A$1:$J$1),1)+0),(MID("3456789123",COLUMN($A$1:$J$1),1)+0)),11),10),
                                    MOD(SUMPRODUCT((MID(LAHIKONTAKTSED!L99,COLUMN($A$1:$J$1),1)+0),(MID("1234567891",COLUMN($A$1:$J$1),1)+0)),11)
                                ) = MID(LAHIKONTAKTSED!L99,11,1)+0,
                                TRUE,
                                FALSE
                            )
                        )
                    ),
                    AND(
                        ISNUMBER(LAHIKONTAKTSED!L99),
                        NOT(
                            ISERROR(
                                DATE(
                                    YEAR(LAHIKONTAKTSED!L99),
                                    MONTH(LAHIKONTAKTSED!L99),
                                    DAY(LAHIKONTAKTSED!L99)
                                )
                            )
                        ),
                        IFERROR(LAHIKONTAKTSED!L99 &gt;= DATE(1910, 1, 1), FALSE),
                        IFERROR(LAHIKONTAKTSED!L99 &lt;= TODAY(), FALSE)
                    )
                ),
                1,
                -2),
            -1
        ),
        0
    ),
    ""
)</f>
        <v/>
      </c>
      <c r="M99" s="137" t="str">
        <f>IF(
    AND(LAHIKONTAKTSED!$AJ99,  LAHIKONTAKTSED!$I99 &lt;&gt; ""),
    IF(
        OR(
            EXACT(LAHIKONTAKTSED!$I99, "Lapsevanem"),
            EXACT(LAHIKONTAKTSED!$I99, "Eestkostja")
        ),
        IF(
            OR(
                AND(_xlfn.NUMBERVALUE(LAHIKONTAKTSED!M99) &gt;  5000000, _xlfn.NUMBERVALUE(LAHIKONTAKTSED!M99) &lt;  5999999),
                AND(_xlfn.NUMBERVALUE(LAHIKONTAKTSED!M99) &gt; 50000000, _xlfn.NUMBERVALUE(LAHIKONTAKTSED!M99) &lt; 59999999)
            ),
            1,
            -2
        ),
        0
    ),
    ""
)</f>
        <v/>
      </c>
      <c r="N99" s="137" t="str">
        <f>IF(
    AND(LAHIKONTAKTSED!$AJ99,  LAHIKONTAKTSED!$I99 &lt;&gt; ""),
    IF(
        OR(
            EXACT(LAHIKONTAKTSED!$I99, "Lapsevanem"),
            EXACT(LAHIKONTAKTSED!$I99, "Eestkostja")
        ),
        IF(
            LAHIKONTAKTSED!N99 &lt;&gt; "",
            1,
            2
        ),
        0
    ),
    ""
)</f>
        <v/>
      </c>
      <c r="O99" s="136" t="str">
        <f>IF(
    LAHIKONTAKTSED!$AJ99,
    IF(LAHIKONTAKTSED!O99 &lt;&gt; "", 1, -1),
    ""
)</f>
        <v/>
      </c>
      <c r="P99" s="136" t="str">
        <f>IF(
    LAHIKONTAKTSED!$AJ99,
    IF(LAHIKONTAKTSED!P99 &lt;&gt; "", 1, -1),
    ""
)</f>
        <v/>
      </c>
      <c r="Q99" s="136" t="str">
        <f>IF(
    LAHIKONTAKTSED!$AJ99,
    IF(LAHIKONTAKTSED!Q99 &lt;&gt; "", 1, -1),
    ""
)</f>
        <v/>
      </c>
      <c r="R99" s="136" t="str">
        <f>IF(
    LAHIKONTAKTSED!$AJ99,
    IF(LAHIKONTAKTSED!R99 &lt;&gt; "", 1, 2),
    ""
)</f>
        <v/>
      </c>
      <c r="S99" s="158" t="str">
        <f ca="1">IF(LAHIKONTAKTSED!$AJ99,
    IF(AND(
        ISNUMBER(LAHIKONTAKTSED!S99),
        NOT(
            ISERROR(
                DATE(
                    YEAR(LAHIKONTAKTSED!S99),
                    MONTH(LAHIKONTAKTSED!S99),
                    DAY(LAHIKONTAKTSED!S99)
                )
            )
        ),
        IFERROR(LAHIKONTAKTSED!S99 &gt;= TODAY()-13, FALSE),
        IFERROR(LAHIKONTAKTSED!S99 &lt;= TODAY(), FALSE)
    ), 1, -2),
    ""
)</f>
        <v/>
      </c>
      <c r="T99" s="158" t="str">
        <f ca="1">IF(LAHIKONTAKTSED!$AJ99,
    IF(AND(
        ISNUMBER(LAHIKONTAKTSED!T99),
        NOT(
            ISERROR(
                DATE(
                    YEAR(LAHIKONTAKTSED!T99),
                    MONTH(LAHIKONTAKTSED!T99),
                    DAY(LAHIKONTAKTSED!T99)
                )
            )
        ),
        IFERROR(LAHIKONTAKTSED!T99 &gt;= TODAY()-13, FALSE),
        IFERROR(LAHIKONTAKTSED!T99 &lt;= TODAY()+1, FALSE)
    ), 1, -2),
    ""
)</f>
        <v/>
      </c>
      <c r="U99" s="159" t="str">
        <f ca="1">IF(LAHIKONTAKTSED!$AJ99,
    IF(AND(
        ISNUMBER(LAHIKONTAKTSED!U99),
        NOT(
            ISERROR(
                DATE(
                    YEAR(LAHIKONTAKTSED!U99),
                    MONTH(LAHIKONTAKTSED!U99),
                    DAY(LAHIKONTAKTSED!U99)
                )
            )
        ),
        IFERROR(LAHIKONTAKTSED!U99 &gt;= TODAY(), FALSE),
        IFERROR(LAHIKONTAKTSED!U99 &lt;= TODAY() + 11, FALSE)
    ), 1, -2),
    ""
)</f>
        <v/>
      </c>
      <c r="V99" s="136" t="str">
        <f>IF(
    LAHIKONTAKTSED!$AJ99,
    IF(LAHIKONTAKTSED!V99 &lt;&gt; "", 1, -1),
    ""
)</f>
        <v/>
      </c>
      <c r="W99" s="136" t="str">
        <f>IF(
    LAHIKONTAKTSED!$AJ99,
    IF(LAHIKONTAKTSED!W99 &lt;&gt; "", 1, -1),
    ""
)</f>
        <v/>
      </c>
      <c r="X99" s="159" t="str">
        <f ca="1">IF(
    AND(
        LAHIKONTAKTSED!$AJ99
    ),
    IF(
        LAHIKONTAKTSED!X99 &lt;&gt; "",
        IF(
            OR(
            AND(
                ISNUMBER(LAHIKONTAKTSED!X99),
                LAHIKONTAKTSED!X99 &gt; 30000000000,
                LAHIKONTAKTSED!X99 &lt; 63000000000,
                IFERROR(IF(
                    ISERROR(TEXT((CODE(MID("FEDCA@",LEFT(LAHIKONTAKTSED!X99,1),1))-50)*1000000+LEFT(LAHIKONTAKTSED!X99,7),"0000\.00\.00")+0),
                    FALSE,
                    IF(
                        IF(
                            MOD(SUMPRODUCT((MID(LAHIKONTAKTSED!X99,COLUMN($A$1:$J$1),1)+0),(MID("1234567891",COLUMN($A$1:$J$1),1)+0)),11)=10,
                            MOD(MOD(SUMPRODUCT((MID(LAHIKONTAKTSED!X99,COLUMN($A$1:$J$1),1)+0),(MID("3456789123",COLUMN($A$1:$J$1),1)+0)),11),10),
                            MOD(SUMPRODUCT((MID(LAHIKONTAKTSED!X99,COLUMN($A$1:$J$1),1)+0),(MID("1234567891",COLUMN($A$1:$J$1),1)+0)),11)
                        ) = MID(LAHIKONTAKTSED!X99,11,1)+0,
                        TRUE,
                        FALSE
                    )
                ), FALSE)
            ),
            AND(
                ISNUMBER(LAHIKONTAKTSED!X99),
                NOT(
                    ISERROR(
                        DATE(
                            YEAR(LAHIKONTAKTSED!X99),
                            MONTH(LAHIKONTAKTSED!X99),
                            DAY(LAHIKONTAKTSED!X99)
                        )
                    )
                ),
                IFERROR(LAHIKONTAKTSED!X99 &gt;= DATE(1910, 1, 1), FALSE),
                IFERROR(LAHIKONTAKTSED!X99 &lt;= TODAY(), FALSE)
            )
        ), 1, -2),
    -1),
    ""
)</f>
        <v/>
      </c>
    </row>
    <row r="100" spans="1:24" x14ac:dyDescent="0.35">
      <c r="A100" s="138" t="str">
        <f>LAHIKONTAKTSED!A100</f>
        <v/>
      </c>
      <c r="B100" s="154" t="str">
        <f ca="1">IF(LAHIKONTAKTSED!$AJ100,
    IF(AND(
        ISNUMBER(LAHIKONTAKTSED!B100),
        NOT(
            ISERROR(
                DATE(
                    YEAR(LAHIKONTAKTSED!B100),
                    MONTH(LAHIKONTAKTSED!B100),
                    DAY(LAHIKONTAKTSED!B100)
                )
            )
        ),
        IFERROR(LAHIKONTAKTSED!B100 &gt;= TODAY()-13, FALSE),
        IFERROR(LAHIKONTAKTSED!B100 &lt;= TODAY(), FALSE)
    ), 1, -2),
    ""
)</f>
        <v/>
      </c>
      <c r="C100" s="155" t="str">
        <f>IF(LAHIKONTAKTSED!$AJ100,
    IF(AND(
        LAHIKONTAKTSED!C100 &lt;&gt; ""
    ), 1, -2),
    ""
)</f>
        <v/>
      </c>
      <c r="D100" s="155" t="str">
        <f>IF(LAHIKONTAKTSED!$AJ100,
    IF(AND(
        LAHIKONTAKTSED!D100 &lt;&gt; ""
    ), 1, -2),
    ""
)</f>
        <v/>
      </c>
      <c r="E100" s="156" t="str">
        <f ca="1">IF(LAHIKONTAKTSED!$AJ100,
    IF(
        LAHIKONTAKTSED!E100 &lt;&gt; "",
        IF(
            OR(
            AND(
                ISNUMBER(LAHIKONTAKTSED!E100),
                LAHIKONTAKTSED!E100 &gt; 30000000000,
                LAHIKONTAKTSED!E100 &lt; 63000000000,
                IFERROR(IF(
                    ISERROR(TEXT((CODE(MID("FEDCA@",LEFT(LAHIKONTAKTSED!E100,1),1))-50)*1000000+LEFT(LAHIKONTAKTSED!E100,7),"0000\.00\.00")+0),
                    FALSE,
                    IF(
                        IF(
                            MOD(SUMPRODUCT((MID(LAHIKONTAKTSED!E100,COLUMN($A$1:$J$1),1)+0),(MID("1234567891",COLUMN($A$1:$J$1),1)+0)),11)=10,
                            MOD(MOD(SUMPRODUCT((MID(LAHIKONTAKTSED!E100,COLUMN($A$1:$J$1),1)+0),(MID("3456789123",COLUMN($A$1:$J$1),1)+0)),11),10),
                            MOD(SUMPRODUCT((MID(LAHIKONTAKTSED!E100,COLUMN($A$1:$J$1),1)+0),(MID("1234567891",COLUMN($A$1:$J$1),1)+0)),11)
                        ) = MID(LAHIKONTAKTSED!E100,11,1)+0,
                        TRUE,
                        FALSE
                    )
                ), FALSE)
            ),
            AND(
                ISNUMBER(LAHIKONTAKTSED!E100),
                NOT(
                    ISERROR(
                        DATE(
                            YEAR(LAHIKONTAKTSED!E100),
                            MONTH(LAHIKONTAKTSED!E100),
                            DAY(LAHIKONTAKTSED!E100)
                        )
                    )
                ),
                IFERROR(LAHIKONTAKTSED!E100 &gt;= DATE(1910, 1, 1), FALSE),
                IFERROR(LAHIKONTAKTSED!E100 &lt;= TODAY(), FALSE)
            )
        ), 1, -2),
    -1),
    ""
)</f>
        <v/>
      </c>
      <c r="F100" s="137" t="str">
        <f>IF(LAHIKONTAKTSED!$AJ100,
    IF(
        OR(
            LAHIKONTAKTSED!$I100 = "Lapsevanem",
            LAHIKONTAKTSED!$I100 = "Eestkostja"
        ),
        0,
        IF(
            OR(
                AND(_xlfn.NUMBERVALUE(LAHIKONTAKTSED!F100) &gt;  5000000, _xlfn.NUMBERVALUE(LAHIKONTAKTSED!F100) &lt;  5999999),
                AND(_xlfn.NUMBERVALUE(LAHIKONTAKTSED!F100) &gt; 50000000, _xlfn.NUMBERVALUE(LAHIKONTAKTSED!F100) &lt; 59999999)
            ),
            1,
            -2
        )
    ),
    ""
)</f>
        <v/>
      </c>
      <c r="G100" s="137" t="str">
        <f>IF(LAHIKONTAKTSED!$AJ100,
    IF(
        OR(
            LAHIKONTAKTSED!$I100 = "Lapsevanem",
            LAHIKONTAKTSED!$I100 = "Eestkostja"
        ),
        0,
        IF(
            LAHIKONTAKTSED!G100 &lt;&gt; "",
            1,
            2
        )
    ),
    ""
)</f>
        <v/>
      </c>
      <c r="H100" s="137" t="str">
        <f>IF(LAHIKONTAKTSED!$AJ100, IF(LAHIKONTAKTSED!H100 &lt;&gt; "", 1, 2), "")</f>
        <v/>
      </c>
      <c r="I100" s="157" t="str">
        <f>IF(LAHIKONTAKTSED!$AJ100,
    IF(OR(
        EXACT(LAHIKONTAKTSED!I100, "Lähikontaktne"),
        EXACT(LAHIKONTAKTSED!I100, "Lapsevanem"),
        EXACT(LAHIKONTAKTSED!I100, "Eestkostja")
    ), 1, -2),
    ""
)</f>
        <v/>
      </c>
      <c r="J100" s="137" t="str">
        <f>IF(
    AND(LAHIKONTAKTSED!$AJ100,  LAHIKONTAKTSED!$I100 &lt;&gt; ""),
    IF(
        OR(
            EXACT(LAHIKONTAKTSED!$I100, "Lapsevanem"),
            EXACT(LAHIKONTAKTSED!$I100, "Eestkostja")
        ),
        IF(
            LAHIKONTAKTSED!J100 &lt;&gt; "",
            1,
            -2
        ),
        0
    ),
    ""
)</f>
        <v/>
      </c>
      <c r="K100" s="137" t="str">
        <f>IF(
    AND(LAHIKONTAKTSED!$AJ100,  LAHIKONTAKTSED!$I100 &lt;&gt; ""),
    IF(
        OR(
            EXACT(LAHIKONTAKTSED!$I100, "Lapsevanem"),
            EXACT(LAHIKONTAKTSED!$I100, "Eestkostja")
        ),
        IF(
            LAHIKONTAKTSED!K100 &lt;&gt; "",
            1,
            -2
        ),
        0
    ),
    ""
)</f>
        <v/>
      </c>
      <c r="L100" s="137" t="str">
        <f ca="1">IF(
    AND(LAHIKONTAKTSED!$AJ100,  LAHIKONTAKTSED!$I100 &lt;&gt; ""),
    IF(
        OR(
            EXACT(LAHIKONTAKTSED!$I100, "Lapsevanem"),
            EXACT(LAHIKONTAKTSED!$I100, "Eestkostja")
        ),
        IF(
            LAHIKONTAKTSED!L100 &lt;&gt; "",
            IF(
                OR(
                    AND(
                        ISNUMBER(LAHIKONTAKTSED!L100),
                        LAHIKONTAKTSED!L100 &gt; 30000000000,
                        LAHIKONTAKTSED!L100 &lt; 63000000000,
                        IF(
                            ISERROR(TEXT((CODE(MID("FEDCA@",LEFT(LAHIKONTAKTSED!L100,1),1))-50)*1000000+LEFT(LAHIKONTAKTSED!L100,7),"0000\.00\.00")+0),
                            FALSE,
                            IF(
                                IF(
                                    MOD(SUMPRODUCT((MID(LAHIKONTAKTSED!L100,COLUMN($A$1:$J$1),1)+0),(MID("1234567891",COLUMN($A$1:$J$1),1)+0)),11)=10,
                                    MOD(MOD(SUMPRODUCT((MID(LAHIKONTAKTSED!L100,COLUMN($A$1:$J$1),1)+0),(MID("3456789123",COLUMN($A$1:$J$1),1)+0)),11),10),
                                    MOD(SUMPRODUCT((MID(LAHIKONTAKTSED!L100,COLUMN($A$1:$J$1),1)+0),(MID("1234567891",COLUMN($A$1:$J$1),1)+0)),11)
                                ) = MID(LAHIKONTAKTSED!L100,11,1)+0,
                                TRUE,
                                FALSE
                            )
                        )
                    ),
                    AND(
                        ISNUMBER(LAHIKONTAKTSED!L100),
                        NOT(
                            ISERROR(
                                DATE(
                                    YEAR(LAHIKONTAKTSED!L100),
                                    MONTH(LAHIKONTAKTSED!L100),
                                    DAY(LAHIKONTAKTSED!L100)
                                )
                            )
                        ),
                        IFERROR(LAHIKONTAKTSED!L100 &gt;= DATE(1910, 1, 1), FALSE),
                        IFERROR(LAHIKONTAKTSED!L100 &lt;= TODAY(), FALSE)
                    )
                ),
                1,
                -2),
            -1
        ),
        0
    ),
    ""
)</f>
        <v/>
      </c>
      <c r="M100" s="137" t="str">
        <f>IF(
    AND(LAHIKONTAKTSED!$AJ100,  LAHIKONTAKTSED!$I100 &lt;&gt; ""),
    IF(
        OR(
            EXACT(LAHIKONTAKTSED!$I100, "Lapsevanem"),
            EXACT(LAHIKONTAKTSED!$I100, "Eestkostja")
        ),
        IF(
            OR(
                AND(_xlfn.NUMBERVALUE(LAHIKONTAKTSED!M100) &gt;  5000000, _xlfn.NUMBERVALUE(LAHIKONTAKTSED!M100) &lt;  5999999),
                AND(_xlfn.NUMBERVALUE(LAHIKONTAKTSED!M100) &gt; 50000000, _xlfn.NUMBERVALUE(LAHIKONTAKTSED!M100) &lt; 59999999)
            ),
            1,
            -2
        ),
        0
    ),
    ""
)</f>
        <v/>
      </c>
      <c r="N100" s="137" t="str">
        <f>IF(
    AND(LAHIKONTAKTSED!$AJ100,  LAHIKONTAKTSED!$I100 &lt;&gt; ""),
    IF(
        OR(
            EXACT(LAHIKONTAKTSED!$I100, "Lapsevanem"),
            EXACT(LAHIKONTAKTSED!$I100, "Eestkostja")
        ),
        IF(
            LAHIKONTAKTSED!N100 &lt;&gt; "",
            1,
            2
        ),
        0
    ),
    ""
)</f>
        <v/>
      </c>
      <c r="O100" s="136" t="str">
        <f>IF(
    LAHIKONTAKTSED!$AJ100,
    IF(LAHIKONTAKTSED!O100 &lt;&gt; "", 1, -1),
    ""
)</f>
        <v/>
      </c>
      <c r="P100" s="136" t="str">
        <f>IF(
    LAHIKONTAKTSED!$AJ100,
    IF(LAHIKONTAKTSED!P100 &lt;&gt; "", 1, -1),
    ""
)</f>
        <v/>
      </c>
      <c r="Q100" s="136" t="str">
        <f>IF(
    LAHIKONTAKTSED!$AJ100,
    IF(LAHIKONTAKTSED!Q100 &lt;&gt; "", 1, -1),
    ""
)</f>
        <v/>
      </c>
      <c r="R100" s="136" t="str">
        <f>IF(
    LAHIKONTAKTSED!$AJ100,
    IF(LAHIKONTAKTSED!R100 &lt;&gt; "", 1, 2),
    ""
)</f>
        <v/>
      </c>
      <c r="S100" s="158" t="str">
        <f ca="1">IF(LAHIKONTAKTSED!$AJ100,
    IF(AND(
        ISNUMBER(LAHIKONTAKTSED!S100),
        NOT(
            ISERROR(
                DATE(
                    YEAR(LAHIKONTAKTSED!S100),
                    MONTH(LAHIKONTAKTSED!S100),
                    DAY(LAHIKONTAKTSED!S100)
                )
            )
        ),
        IFERROR(LAHIKONTAKTSED!S100 &gt;= TODAY()-13, FALSE),
        IFERROR(LAHIKONTAKTSED!S100 &lt;= TODAY(), FALSE)
    ), 1, -2),
    ""
)</f>
        <v/>
      </c>
      <c r="T100" s="158" t="str">
        <f ca="1">IF(LAHIKONTAKTSED!$AJ100,
    IF(AND(
        ISNUMBER(LAHIKONTAKTSED!T100),
        NOT(
            ISERROR(
                DATE(
                    YEAR(LAHIKONTAKTSED!T100),
                    MONTH(LAHIKONTAKTSED!T100),
                    DAY(LAHIKONTAKTSED!T100)
                )
            )
        ),
        IFERROR(LAHIKONTAKTSED!T100 &gt;= TODAY()-13, FALSE),
        IFERROR(LAHIKONTAKTSED!T100 &lt;= TODAY()+1, FALSE)
    ), 1, -2),
    ""
)</f>
        <v/>
      </c>
      <c r="U100" s="159" t="str">
        <f ca="1">IF(LAHIKONTAKTSED!$AJ100,
    IF(AND(
        ISNUMBER(LAHIKONTAKTSED!U100),
        NOT(
            ISERROR(
                DATE(
                    YEAR(LAHIKONTAKTSED!U100),
                    MONTH(LAHIKONTAKTSED!U100),
                    DAY(LAHIKONTAKTSED!U100)
                )
            )
        ),
        IFERROR(LAHIKONTAKTSED!U100 &gt;= TODAY(), FALSE),
        IFERROR(LAHIKONTAKTSED!U100 &lt;= TODAY() + 11, FALSE)
    ), 1, -2),
    ""
)</f>
        <v/>
      </c>
      <c r="V100" s="136" t="str">
        <f>IF(
    LAHIKONTAKTSED!$AJ100,
    IF(LAHIKONTAKTSED!V100 &lt;&gt; "", 1, -1),
    ""
)</f>
        <v/>
      </c>
      <c r="W100" s="136" t="str">
        <f>IF(
    LAHIKONTAKTSED!$AJ100,
    IF(LAHIKONTAKTSED!W100 &lt;&gt; "", 1, -1),
    ""
)</f>
        <v/>
      </c>
      <c r="X100" s="159" t="str">
        <f ca="1">IF(
    AND(
        LAHIKONTAKTSED!$AJ100
    ),
    IF(
        LAHIKONTAKTSED!X100 &lt;&gt; "",
        IF(
            OR(
            AND(
                ISNUMBER(LAHIKONTAKTSED!X100),
                LAHIKONTAKTSED!X100 &gt; 30000000000,
                LAHIKONTAKTSED!X100 &lt; 63000000000,
                IFERROR(IF(
                    ISERROR(TEXT((CODE(MID("FEDCA@",LEFT(LAHIKONTAKTSED!X100,1),1))-50)*1000000+LEFT(LAHIKONTAKTSED!X100,7),"0000\.00\.00")+0),
                    FALSE,
                    IF(
                        IF(
                            MOD(SUMPRODUCT((MID(LAHIKONTAKTSED!X100,COLUMN($A$1:$J$1),1)+0),(MID("1234567891",COLUMN($A$1:$J$1),1)+0)),11)=10,
                            MOD(MOD(SUMPRODUCT((MID(LAHIKONTAKTSED!X100,COLUMN($A$1:$J$1),1)+0),(MID("3456789123",COLUMN($A$1:$J$1),1)+0)),11),10),
                            MOD(SUMPRODUCT((MID(LAHIKONTAKTSED!X100,COLUMN($A$1:$J$1),1)+0),(MID("1234567891",COLUMN($A$1:$J$1),1)+0)),11)
                        ) = MID(LAHIKONTAKTSED!X100,11,1)+0,
                        TRUE,
                        FALSE
                    )
                ), FALSE)
            ),
            AND(
                ISNUMBER(LAHIKONTAKTSED!X100),
                NOT(
                    ISERROR(
                        DATE(
                            YEAR(LAHIKONTAKTSED!X100),
                            MONTH(LAHIKONTAKTSED!X100),
                            DAY(LAHIKONTAKTSED!X100)
                        )
                    )
                ),
                IFERROR(LAHIKONTAKTSED!X100 &gt;= DATE(1910, 1, 1), FALSE),
                IFERROR(LAHIKONTAKTSED!X100 &lt;= TODAY(), FALSE)
            )
        ), 1, -2),
    -1),
    ""
)</f>
        <v/>
      </c>
    </row>
    <row r="101" spans="1:24" x14ac:dyDescent="0.35">
      <c r="A101" s="138" t="str">
        <f>LAHIKONTAKTSED!A101</f>
        <v/>
      </c>
      <c r="B101" s="154" t="str">
        <f ca="1">IF(LAHIKONTAKTSED!$AJ101,
    IF(AND(
        ISNUMBER(LAHIKONTAKTSED!B101),
        NOT(
            ISERROR(
                DATE(
                    YEAR(LAHIKONTAKTSED!B101),
                    MONTH(LAHIKONTAKTSED!B101),
                    DAY(LAHIKONTAKTSED!B101)
                )
            )
        ),
        IFERROR(LAHIKONTAKTSED!B101 &gt;= TODAY()-13, FALSE),
        IFERROR(LAHIKONTAKTSED!B101 &lt;= TODAY(), FALSE)
    ), 1, -2),
    ""
)</f>
        <v/>
      </c>
      <c r="C101" s="155" t="str">
        <f>IF(LAHIKONTAKTSED!$AJ101,
    IF(AND(
        LAHIKONTAKTSED!C101 &lt;&gt; ""
    ), 1, -2),
    ""
)</f>
        <v/>
      </c>
      <c r="D101" s="155" t="str">
        <f>IF(LAHIKONTAKTSED!$AJ101,
    IF(AND(
        LAHIKONTAKTSED!D101 &lt;&gt; ""
    ), 1, -2),
    ""
)</f>
        <v/>
      </c>
      <c r="E101" s="156" t="str">
        <f ca="1">IF(LAHIKONTAKTSED!$AJ101,
    IF(
        LAHIKONTAKTSED!E101 &lt;&gt; "",
        IF(
            OR(
            AND(
                ISNUMBER(LAHIKONTAKTSED!E101),
                LAHIKONTAKTSED!E101 &gt; 30000000000,
                LAHIKONTAKTSED!E101 &lt; 63000000000,
                IFERROR(IF(
                    ISERROR(TEXT((CODE(MID("FEDCA@",LEFT(LAHIKONTAKTSED!E101,1),1))-50)*1000000+LEFT(LAHIKONTAKTSED!E101,7),"0000\.00\.00")+0),
                    FALSE,
                    IF(
                        IF(
                            MOD(SUMPRODUCT((MID(LAHIKONTAKTSED!E101,COLUMN($A$1:$J$1),1)+0),(MID("1234567891",COLUMN($A$1:$J$1),1)+0)),11)=10,
                            MOD(MOD(SUMPRODUCT((MID(LAHIKONTAKTSED!E101,COLUMN($A$1:$J$1),1)+0),(MID("3456789123",COLUMN($A$1:$J$1),1)+0)),11),10),
                            MOD(SUMPRODUCT((MID(LAHIKONTAKTSED!E101,COLUMN($A$1:$J$1),1)+0),(MID("1234567891",COLUMN($A$1:$J$1),1)+0)),11)
                        ) = MID(LAHIKONTAKTSED!E101,11,1)+0,
                        TRUE,
                        FALSE
                    )
                ), FALSE)
            ),
            AND(
                ISNUMBER(LAHIKONTAKTSED!E101),
                NOT(
                    ISERROR(
                        DATE(
                            YEAR(LAHIKONTAKTSED!E101),
                            MONTH(LAHIKONTAKTSED!E101),
                            DAY(LAHIKONTAKTSED!E101)
                        )
                    )
                ),
                IFERROR(LAHIKONTAKTSED!E101 &gt;= DATE(1910, 1, 1), FALSE),
                IFERROR(LAHIKONTAKTSED!E101 &lt;= TODAY(), FALSE)
            )
        ), 1, -2),
    -1),
    ""
)</f>
        <v/>
      </c>
      <c r="F101" s="137" t="str">
        <f>IF(LAHIKONTAKTSED!$AJ101,
    IF(
        OR(
            LAHIKONTAKTSED!$I101 = "Lapsevanem",
            LAHIKONTAKTSED!$I101 = "Eestkostja"
        ),
        0,
        IF(
            OR(
                AND(_xlfn.NUMBERVALUE(LAHIKONTAKTSED!F101) &gt;  5000000, _xlfn.NUMBERVALUE(LAHIKONTAKTSED!F101) &lt;  5999999),
                AND(_xlfn.NUMBERVALUE(LAHIKONTAKTSED!F101) &gt; 50000000, _xlfn.NUMBERVALUE(LAHIKONTAKTSED!F101) &lt; 59999999)
            ),
            1,
            -2
        )
    ),
    ""
)</f>
        <v/>
      </c>
      <c r="G101" s="137" t="str">
        <f>IF(LAHIKONTAKTSED!$AJ101,
    IF(
        OR(
            LAHIKONTAKTSED!$I101 = "Lapsevanem",
            LAHIKONTAKTSED!$I101 = "Eestkostja"
        ),
        0,
        IF(
            LAHIKONTAKTSED!G101 &lt;&gt; "",
            1,
            2
        )
    ),
    ""
)</f>
        <v/>
      </c>
      <c r="H101" s="137" t="str">
        <f>IF(LAHIKONTAKTSED!$AJ101, IF(LAHIKONTAKTSED!H101 &lt;&gt; "", 1, 2), "")</f>
        <v/>
      </c>
      <c r="I101" s="157" t="str">
        <f>IF(LAHIKONTAKTSED!$AJ101,
    IF(OR(
        EXACT(LAHIKONTAKTSED!I101, "Lähikontaktne"),
        EXACT(LAHIKONTAKTSED!I101, "Lapsevanem"),
        EXACT(LAHIKONTAKTSED!I101, "Eestkostja")
    ), 1, -2),
    ""
)</f>
        <v/>
      </c>
      <c r="J101" s="137" t="str">
        <f>IF(
    AND(LAHIKONTAKTSED!$AJ101,  LAHIKONTAKTSED!$I101 &lt;&gt; ""),
    IF(
        OR(
            EXACT(LAHIKONTAKTSED!$I101, "Lapsevanem"),
            EXACT(LAHIKONTAKTSED!$I101, "Eestkostja")
        ),
        IF(
            LAHIKONTAKTSED!J101 &lt;&gt; "",
            1,
            -2
        ),
        0
    ),
    ""
)</f>
        <v/>
      </c>
      <c r="K101" s="137" t="str">
        <f>IF(
    AND(LAHIKONTAKTSED!$AJ101,  LAHIKONTAKTSED!$I101 &lt;&gt; ""),
    IF(
        OR(
            EXACT(LAHIKONTAKTSED!$I101, "Lapsevanem"),
            EXACT(LAHIKONTAKTSED!$I101, "Eestkostja")
        ),
        IF(
            LAHIKONTAKTSED!K101 &lt;&gt; "",
            1,
            -2
        ),
        0
    ),
    ""
)</f>
        <v/>
      </c>
      <c r="L101" s="137" t="str">
        <f ca="1">IF(
    AND(LAHIKONTAKTSED!$AJ101,  LAHIKONTAKTSED!$I101 &lt;&gt; ""),
    IF(
        OR(
            EXACT(LAHIKONTAKTSED!$I101, "Lapsevanem"),
            EXACT(LAHIKONTAKTSED!$I101, "Eestkostja")
        ),
        IF(
            LAHIKONTAKTSED!L101 &lt;&gt; "",
            IF(
                OR(
                    AND(
                        ISNUMBER(LAHIKONTAKTSED!L101),
                        LAHIKONTAKTSED!L101 &gt; 30000000000,
                        LAHIKONTAKTSED!L101 &lt; 63000000000,
                        IF(
                            ISERROR(TEXT((CODE(MID("FEDCA@",LEFT(LAHIKONTAKTSED!L101,1),1))-50)*1000000+LEFT(LAHIKONTAKTSED!L101,7),"0000\.00\.00")+0),
                            FALSE,
                            IF(
                                IF(
                                    MOD(SUMPRODUCT((MID(LAHIKONTAKTSED!L101,COLUMN($A$1:$J$1),1)+0),(MID("1234567891",COLUMN($A$1:$J$1),1)+0)),11)=10,
                                    MOD(MOD(SUMPRODUCT((MID(LAHIKONTAKTSED!L101,COLUMN($A$1:$J$1),1)+0),(MID("3456789123",COLUMN($A$1:$J$1),1)+0)),11),10),
                                    MOD(SUMPRODUCT((MID(LAHIKONTAKTSED!L101,COLUMN($A$1:$J$1),1)+0),(MID("1234567891",COLUMN($A$1:$J$1),1)+0)),11)
                                ) = MID(LAHIKONTAKTSED!L101,11,1)+0,
                                TRUE,
                                FALSE
                            )
                        )
                    ),
                    AND(
                        ISNUMBER(LAHIKONTAKTSED!L101),
                        NOT(
                            ISERROR(
                                DATE(
                                    YEAR(LAHIKONTAKTSED!L101),
                                    MONTH(LAHIKONTAKTSED!L101),
                                    DAY(LAHIKONTAKTSED!L101)
                                )
                            )
                        ),
                        IFERROR(LAHIKONTAKTSED!L101 &gt;= DATE(1910, 1, 1), FALSE),
                        IFERROR(LAHIKONTAKTSED!L101 &lt;= TODAY(), FALSE)
                    )
                ),
                1,
                -2),
            -1
        ),
        0
    ),
    ""
)</f>
        <v/>
      </c>
      <c r="M101" s="137" t="str">
        <f>IF(
    AND(LAHIKONTAKTSED!$AJ101,  LAHIKONTAKTSED!$I101 &lt;&gt; ""),
    IF(
        OR(
            EXACT(LAHIKONTAKTSED!$I101, "Lapsevanem"),
            EXACT(LAHIKONTAKTSED!$I101, "Eestkostja")
        ),
        IF(
            OR(
                AND(_xlfn.NUMBERVALUE(LAHIKONTAKTSED!M101) &gt;  5000000, _xlfn.NUMBERVALUE(LAHIKONTAKTSED!M101) &lt;  5999999),
                AND(_xlfn.NUMBERVALUE(LAHIKONTAKTSED!M101) &gt; 50000000, _xlfn.NUMBERVALUE(LAHIKONTAKTSED!M101) &lt; 59999999)
            ),
            1,
            -2
        ),
        0
    ),
    ""
)</f>
        <v/>
      </c>
      <c r="N101" s="137" t="str">
        <f>IF(
    AND(LAHIKONTAKTSED!$AJ101,  LAHIKONTAKTSED!$I101 &lt;&gt; ""),
    IF(
        OR(
            EXACT(LAHIKONTAKTSED!$I101, "Lapsevanem"),
            EXACT(LAHIKONTAKTSED!$I101, "Eestkostja")
        ),
        IF(
            LAHIKONTAKTSED!N101 &lt;&gt; "",
            1,
            2
        ),
        0
    ),
    ""
)</f>
        <v/>
      </c>
      <c r="O101" s="136" t="str">
        <f>IF(
    LAHIKONTAKTSED!$AJ101,
    IF(LAHIKONTAKTSED!O101 &lt;&gt; "", 1, -1),
    ""
)</f>
        <v/>
      </c>
      <c r="P101" s="136" t="str">
        <f>IF(
    LAHIKONTAKTSED!$AJ101,
    IF(LAHIKONTAKTSED!P101 &lt;&gt; "", 1, -1),
    ""
)</f>
        <v/>
      </c>
      <c r="Q101" s="136" t="str">
        <f>IF(
    LAHIKONTAKTSED!$AJ101,
    IF(LAHIKONTAKTSED!Q101 &lt;&gt; "", 1, -1),
    ""
)</f>
        <v/>
      </c>
      <c r="R101" s="136" t="str">
        <f>IF(
    LAHIKONTAKTSED!$AJ101,
    IF(LAHIKONTAKTSED!R101 &lt;&gt; "", 1, 2),
    ""
)</f>
        <v/>
      </c>
      <c r="S101" s="158" t="str">
        <f ca="1">IF(LAHIKONTAKTSED!$AJ101,
    IF(AND(
        ISNUMBER(LAHIKONTAKTSED!S101),
        NOT(
            ISERROR(
                DATE(
                    YEAR(LAHIKONTAKTSED!S101),
                    MONTH(LAHIKONTAKTSED!S101),
                    DAY(LAHIKONTAKTSED!S101)
                )
            )
        ),
        IFERROR(LAHIKONTAKTSED!S101 &gt;= TODAY()-13, FALSE),
        IFERROR(LAHIKONTAKTSED!S101 &lt;= TODAY(), FALSE)
    ), 1, -2),
    ""
)</f>
        <v/>
      </c>
      <c r="T101" s="158" t="str">
        <f ca="1">IF(LAHIKONTAKTSED!$AJ101,
    IF(AND(
        ISNUMBER(LAHIKONTAKTSED!T101),
        NOT(
            ISERROR(
                DATE(
                    YEAR(LAHIKONTAKTSED!T101),
                    MONTH(LAHIKONTAKTSED!T101),
                    DAY(LAHIKONTAKTSED!T101)
                )
            )
        ),
        IFERROR(LAHIKONTAKTSED!T101 &gt;= TODAY()-13, FALSE),
        IFERROR(LAHIKONTAKTSED!T101 &lt;= TODAY()+1, FALSE)
    ), 1, -2),
    ""
)</f>
        <v/>
      </c>
      <c r="U101" s="159" t="str">
        <f ca="1">IF(LAHIKONTAKTSED!$AJ101,
    IF(AND(
        ISNUMBER(LAHIKONTAKTSED!U101),
        NOT(
            ISERROR(
                DATE(
                    YEAR(LAHIKONTAKTSED!U101),
                    MONTH(LAHIKONTAKTSED!U101),
                    DAY(LAHIKONTAKTSED!U101)
                )
            )
        ),
        IFERROR(LAHIKONTAKTSED!U101 &gt;= TODAY(), FALSE),
        IFERROR(LAHIKONTAKTSED!U101 &lt;= TODAY() + 11, FALSE)
    ), 1, -2),
    ""
)</f>
        <v/>
      </c>
      <c r="V101" s="136" t="str">
        <f>IF(
    LAHIKONTAKTSED!$AJ101,
    IF(LAHIKONTAKTSED!V101 &lt;&gt; "", 1, -1),
    ""
)</f>
        <v/>
      </c>
      <c r="W101" s="136" t="str">
        <f>IF(
    LAHIKONTAKTSED!$AJ101,
    IF(LAHIKONTAKTSED!W101 &lt;&gt; "", 1, -1),
    ""
)</f>
        <v/>
      </c>
      <c r="X101" s="159" t="str">
        <f ca="1">IF(
    AND(
        LAHIKONTAKTSED!$AJ101
    ),
    IF(
        LAHIKONTAKTSED!X101 &lt;&gt; "",
        IF(
            OR(
            AND(
                ISNUMBER(LAHIKONTAKTSED!X101),
                LAHIKONTAKTSED!X101 &gt; 30000000000,
                LAHIKONTAKTSED!X101 &lt; 63000000000,
                IFERROR(IF(
                    ISERROR(TEXT((CODE(MID("FEDCA@",LEFT(LAHIKONTAKTSED!X101,1),1))-50)*1000000+LEFT(LAHIKONTAKTSED!X101,7),"0000\.00\.00")+0),
                    FALSE,
                    IF(
                        IF(
                            MOD(SUMPRODUCT((MID(LAHIKONTAKTSED!X101,COLUMN($A$1:$J$1),1)+0),(MID("1234567891",COLUMN($A$1:$J$1),1)+0)),11)=10,
                            MOD(MOD(SUMPRODUCT((MID(LAHIKONTAKTSED!X101,COLUMN($A$1:$J$1),1)+0),(MID("3456789123",COLUMN($A$1:$J$1),1)+0)),11),10),
                            MOD(SUMPRODUCT((MID(LAHIKONTAKTSED!X101,COLUMN($A$1:$J$1),1)+0),(MID("1234567891",COLUMN($A$1:$J$1),1)+0)),11)
                        ) = MID(LAHIKONTAKTSED!X101,11,1)+0,
                        TRUE,
                        FALSE
                    )
                ), FALSE)
            ),
            AND(
                ISNUMBER(LAHIKONTAKTSED!X101),
                NOT(
                    ISERROR(
                        DATE(
                            YEAR(LAHIKONTAKTSED!X101),
                            MONTH(LAHIKONTAKTSED!X101),
                            DAY(LAHIKONTAKTSED!X101)
                        )
                    )
                ),
                IFERROR(LAHIKONTAKTSED!X101 &gt;= DATE(1910, 1, 1), FALSE),
                IFERROR(LAHIKONTAKTSED!X101 &lt;= TODAY(), FALSE)
            )
        ), 1, -2),
    -1),
    ""
)</f>
        <v/>
      </c>
    </row>
    <row r="102" spans="1:24" x14ac:dyDescent="0.35">
      <c r="A102" s="138" t="str">
        <f>LAHIKONTAKTSED!A102</f>
        <v/>
      </c>
      <c r="B102" s="154" t="str">
        <f ca="1">IF(LAHIKONTAKTSED!$AJ102,
    IF(AND(
        ISNUMBER(LAHIKONTAKTSED!B102),
        NOT(
            ISERROR(
                DATE(
                    YEAR(LAHIKONTAKTSED!B102),
                    MONTH(LAHIKONTAKTSED!B102),
                    DAY(LAHIKONTAKTSED!B102)
                )
            )
        ),
        IFERROR(LAHIKONTAKTSED!B102 &gt;= TODAY()-13, FALSE),
        IFERROR(LAHIKONTAKTSED!B102 &lt;= TODAY(), FALSE)
    ), 1, -2),
    ""
)</f>
        <v/>
      </c>
      <c r="C102" s="155" t="str">
        <f>IF(LAHIKONTAKTSED!$AJ102,
    IF(AND(
        LAHIKONTAKTSED!C102 &lt;&gt; ""
    ), 1, -2),
    ""
)</f>
        <v/>
      </c>
      <c r="D102" s="155" t="str">
        <f>IF(LAHIKONTAKTSED!$AJ102,
    IF(AND(
        LAHIKONTAKTSED!D102 &lt;&gt; ""
    ), 1, -2),
    ""
)</f>
        <v/>
      </c>
      <c r="E102" s="156" t="str">
        <f ca="1">IF(LAHIKONTAKTSED!$AJ102,
    IF(
        LAHIKONTAKTSED!E102 &lt;&gt; "",
        IF(
            OR(
            AND(
                ISNUMBER(LAHIKONTAKTSED!E102),
                LAHIKONTAKTSED!E102 &gt; 30000000000,
                LAHIKONTAKTSED!E102 &lt; 63000000000,
                IFERROR(IF(
                    ISERROR(TEXT((CODE(MID("FEDCA@",LEFT(LAHIKONTAKTSED!E102,1),1))-50)*1000000+LEFT(LAHIKONTAKTSED!E102,7),"0000\.00\.00")+0),
                    FALSE,
                    IF(
                        IF(
                            MOD(SUMPRODUCT((MID(LAHIKONTAKTSED!E102,COLUMN($A$1:$J$1),1)+0),(MID("1234567891",COLUMN($A$1:$J$1),1)+0)),11)=10,
                            MOD(MOD(SUMPRODUCT((MID(LAHIKONTAKTSED!E102,COLUMN($A$1:$J$1),1)+0),(MID("3456789123",COLUMN($A$1:$J$1),1)+0)),11),10),
                            MOD(SUMPRODUCT((MID(LAHIKONTAKTSED!E102,COLUMN($A$1:$J$1),1)+0),(MID("1234567891",COLUMN($A$1:$J$1),1)+0)),11)
                        ) = MID(LAHIKONTAKTSED!E102,11,1)+0,
                        TRUE,
                        FALSE
                    )
                ), FALSE)
            ),
            AND(
                ISNUMBER(LAHIKONTAKTSED!E102),
                NOT(
                    ISERROR(
                        DATE(
                            YEAR(LAHIKONTAKTSED!E102),
                            MONTH(LAHIKONTAKTSED!E102),
                            DAY(LAHIKONTAKTSED!E102)
                        )
                    )
                ),
                IFERROR(LAHIKONTAKTSED!E102 &gt;= DATE(1910, 1, 1), FALSE),
                IFERROR(LAHIKONTAKTSED!E102 &lt;= TODAY(), FALSE)
            )
        ), 1, -2),
    -1),
    ""
)</f>
        <v/>
      </c>
      <c r="F102" s="137" t="str">
        <f>IF(LAHIKONTAKTSED!$AJ102,
    IF(
        OR(
            LAHIKONTAKTSED!$I102 = "Lapsevanem",
            LAHIKONTAKTSED!$I102 = "Eestkostja"
        ),
        0,
        IF(
            OR(
                AND(_xlfn.NUMBERVALUE(LAHIKONTAKTSED!F102) &gt;  5000000, _xlfn.NUMBERVALUE(LAHIKONTAKTSED!F102) &lt;  5999999),
                AND(_xlfn.NUMBERVALUE(LAHIKONTAKTSED!F102) &gt; 50000000, _xlfn.NUMBERVALUE(LAHIKONTAKTSED!F102) &lt; 59999999)
            ),
            1,
            -2
        )
    ),
    ""
)</f>
        <v/>
      </c>
      <c r="G102" s="137" t="str">
        <f>IF(LAHIKONTAKTSED!$AJ102,
    IF(
        OR(
            LAHIKONTAKTSED!$I102 = "Lapsevanem",
            LAHIKONTAKTSED!$I102 = "Eestkostja"
        ),
        0,
        IF(
            LAHIKONTAKTSED!G102 &lt;&gt; "",
            1,
            2
        )
    ),
    ""
)</f>
        <v/>
      </c>
      <c r="H102" s="137" t="str">
        <f>IF(LAHIKONTAKTSED!$AJ102, IF(LAHIKONTAKTSED!H102 &lt;&gt; "", 1, 2), "")</f>
        <v/>
      </c>
      <c r="I102" s="157" t="str">
        <f>IF(LAHIKONTAKTSED!$AJ102,
    IF(OR(
        EXACT(LAHIKONTAKTSED!I102, "Lähikontaktne"),
        EXACT(LAHIKONTAKTSED!I102, "Lapsevanem"),
        EXACT(LAHIKONTAKTSED!I102, "Eestkostja")
    ), 1, -2),
    ""
)</f>
        <v/>
      </c>
      <c r="J102" s="137" t="str">
        <f>IF(
    AND(LAHIKONTAKTSED!$AJ102,  LAHIKONTAKTSED!$I102 &lt;&gt; ""),
    IF(
        OR(
            EXACT(LAHIKONTAKTSED!$I102, "Lapsevanem"),
            EXACT(LAHIKONTAKTSED!$I102, "Eestkostja")
        ),
        IF(
            LAHIKONTAKTSED!J102 &lt;&gt; "",
            1,
            -2
        ),
        0
    ),
    ""
)</f>
        <v/>
      </c>
      <c r="K102" s="137" t="str">
        <f>IF(
    AND(LAHIKONTAKTSED!$AJ102,  LAHIKONTAKTSED!$I102 &lt;&gt; ""),
    IF(
        OR(
            EXACT(LAHIKONTAKTSED!$I102, "Lapsevanem"),
            EXACT(LAHIKONTAKTSED!$I102, "Eestkostja")
        ),
        IF(
            LAHIKONTAKTSED!K102 &lt;&gt; "",
            1,
            -2
        ),
        0
    ),
    ""
)</f>
        <v/>
      </c>
      <c r="L102" s="137" t="str">
        <f ca="1">IF(
    AND(LAHIKONTAKTSED!$AJ102,  LAHIKONTAKTSED!$I102 &lt;&gt; ""),
    IF(
        OR(
            EXACT(LAHIKONTAKTSED!$I102, "Lapsevanem"),
            EXACT(LAHIKONTAKTSED!$I102, "Eestkostja")
        ),
        IF(
            LAHIKONTAKTSED!L102 &lt;&gt; "",
            IF(
                OR(
                    AND(
                        ISNUMBER(LAHIKONTAKTSED!L102),
                        LAHIKONTAKTSED!L102 &gt; 30000000000,
                        LAHIKONTAKTSED!L102 &lt; 63000000000,
                        IF(
                            ISERROR(TEXT((CODE(MID("FEDCA@",LEFT(LAHIKONTAKTSED!L102,1),1))-50)*1000000+LEFT(LAHIKONTAKTSED!L102,7),"0000\.00\.00")+0),
                            FALSE,
                            IF(
                                IF(
                                    MOD(SUMPRODUCT((MID(LAHIKONTAKTSED!L102,COLUMN($A$1:$J$1),1)+0),(MID("1234567891",COLUMN($A$1:$J$1),1)+0)),11)=10,
                                    MOD(MOD(SUMPRODUCT((MID(LAHIKONTAKTSED!L102,COLUMN($A$1:$J$1),1)+0),(MID("3456789123",COLUMN($A$1:$J$1),1)+0)),11),10),
                                    MOD(SUMPRODUCT((MID(LAHIKONTAKTSED!L102,COLUMN($A$1:$J$1),1)+0),(MID("1234567891",COLUMN($A$1:$J$1),1)+0)),11)
                                ) = MID(LAHIKONTAKTSED!L102,11,1)+0,
                                TRUE,
                                FALSE
                            )
                        )
                    ),
                    AND(
                        ISNUMBER(LAHIKONTAKTSED!L102),
                        NOT(
                            ISERROR(
                                DATE(
                                    YEAR(LAHIKONTAKTSED!L102),
                                    MONTH(LAHIKONTAKTSED!L102),
                                    DAY(LAHIKONTAKTSED!L102)
                                )
                            )
                        ),
                        IFERROR(LAHIKONTAKTSED!L102 &gt;= DATE(1910, 1, 1), FALSE),
                        IFERROR(LAHIKONTAKTSED!L102 &lt;= TODAY(), FALSE)
                    )
                ),
                1,
                -2),
            -1
        ),
        0
    ),
    ""
)</f>
        <v/>
      </c>
      <c r="M102" s="137" t="str">
        <f>IF(
    AND(LAHIKONTAKTSED!$AJ102,  LAHIKONTAKTSED!$I102 &lt;&gt; ""),
    IF(
        OR(
            EXACT(LAHIKONTAKTSED!$I102, "Lapsevanem"),
            EXACT(LAHIKONTAKTSED!$I102, "Eestkostja")
        ),
        IF(
            OR(
                AND(_xlfn.NUMBERVALUE(LAHIKONTAKTSED!M102) &gt;  5000000, _xlfn.NUMBERVALUE(LAHIKONTAKTSED!M102) &lt;  5999999),
                AND(_xlfn.NUMBERVALUE(LAHIKONTAKTSED!M102) &gt; 50000000, _xlfn.NUMBERVALUE(LAHIKONTAKTSED!M102) &lt; 59999999)
            ),
            1,
            -2
        ),
        0
    ),
    ""
)</f>
        <v/>
      </c>
      <c r="N102" s="137" t="str">
        <f>IF(
    AND(LAHIKONTAKTSED!$AJ102,  LAHIKONTAKTSED!$I102 &lt;&gt; ""),
    IF(
        OR(
            EXACT(LAHIKONTAKTSED!$I102, "Lapsevanem"),
            EXACT(LAHIKONTAKTSED!$I102, "Eestkostja")
        ),
        IF(
            LAHIKONTAKTSED!N102 &lt;&gt; "",
            1,
            2
        ),
        0
    ),
    ""
)</f>
        <v/>
      </c>
      <c r="O102" s="136" t="str">
        <f>IF(
    LAHIKONTAKTSED!$AJ102,
    IF(LAHIKONTAKTSED!O102 &lt;&gt; "", 1, -1),
    ""
)</f>
        <v/>
      </c>
      <c r="P102" s="136" t="str">
        <f>IF(
    LAHIKONTAKTSED!$AJ102,
    IF(LAHIKONTAKTSED!P102 &lt;&gt; "", 1, -1),
    ""
)</f>
        <v/>
      </c>
      <c r="Q102" s="136" t="str">
        <f>IF(
    LAHIKONTAKTSED!$AJ102,
    IF(LAHIKONTAKTSED!Q102 &lt;&gt; "", 1, -1),
    ""
)</f>
        <v/>
      </c>
      <c r="R102" s="136" t="str">
        <f>IF(
    LAHIKONTAKTSED!$AJ102,
    IF(LAHIKONTAKTSED!R102 &lt;&gt; "", 1, 2),
    ""
)</f>
        <v/>
      </c>
      <c r="S102" s="158" t="str">
        <f ca="1">IF(LAHIKONTAKTSED!$AJ102,
    IF(AND(
        ISNUMBER(LAHIKONTAKTSED!S102),
        NOT(
            ISERROR(
                DATE(
                    YEAR(LAHIKONTAKTSED!S102),
                    MONTH(LAHIKONTAKTSED!S102),
                    DAY(LAHIKONTAKTSED!S102)
                )
            )
        ),
        IFERROR(LAHIKONTAKTSED!S102 &gt;= TODAY()-13, FALSE),
        IFERROR(LAHIKONTAKTSED!S102 &lt;= TODAY(), FALSE)
    ), 1, -2),
    ""
)</f>
        <v/>
      </c>
      <c r="T102" s="158" t="str">
        <f ca="1">IF(LAHIKONTAKTSED!$AJ102,
    IF(AND(
        ISNUMBER(LAHIKONTAKTSED!T102),
        NOT(
            ISERROR(
                DATE(
                    YEAR(LAHIKONTAKTSED!T102),
                    MONTH(LAHIKONTAKTSED!T102),
                    DAY(LAHIKONTAKTSED!T102)
                )
            )
        ),
        IFERROR(LAHIKONTAKTSED!T102 &gt;= TODAY()-13, FALSE),
        IFERROR(LAHIKONTAKTSED!T102 &lt;= TODAY()+1, FALSE)
    ), 1, -2),
    ""
)</f>
        <v/>
      </c>
      <c r="U102" s="159" t="str">
        <f ca="1">IF(LAHIKONTAKTSED!$AJ102,
    IF(AND(
        ISNUMBER(LAHIKONTAKTSED!U102),
        NOT(
            ISERROR(
                DATE(
                    YEAR(LAHIKONTAKTSED!U102),
                    MONTH(LAHIKONTAKTSED!U102),
                    DAY(LAHIKONTAKTSED!U102)
                )
            )
        ),
        IFERROR(LAHIKONTAKTSED!U102 &gt;= TODAY(), FALSE),
        IFERROR(LAHIKONTAKTSED!U102 &lt;= TODAY() + 11, FALSE)
    ), 1, -2),
    ""
)</f>
        <v/>
      </c>
      <c r="V102" s="136" t="str">
        <f>IF(
    LAHIKONTAKTSED!$AJ102,
    IF(LAHIKONTAKTSED!V102 &lt;&gt; "", 1, -1),
    ""
)</f>
        <v/>
      </c>
      <c r="W102" s="136" t="str">
        <f>IF(
    LAHIKONTAKTSED!$AJ102,
    IF(LAHIKONTAKTSED!W102 &lt;&gt; "", 1, -1),
    ""
)</f>
        <v/>
      </c>
      <c r="X102" s="159" t="str">
        <f ca="1">IF(
    AND(
        LAHIKONTAKTSED!$AJ102
    ),
    IF(
        LAHIKONTAKTSED!X102 &lt;&gt; "",
        IF(
            OR(
            AND(
                ISNUMBER(LAHIKONTAKTSED!X102),
                LAHIKONTAKTSED!X102 &gt; 30000000000,
                LAHIKONTAKTSED!X102 &lt; 63000000000,
                IFERROR(IF(
                    ISERROR(TEXT((CODE(MID("FEDCA@",LEFT(LAHIKONTAKTSED!X102,1),1))-50)*1000000+LEFT(LAHIKONTAKTSED!X102,7),"0000\.00\.00")+0),
                    FALSE,
                    IF(
                        IF(
                            MOD(SUMPRODUCT((MID(LAHIKONTAKTSED!X102,COLUMN($A$1:$J$1),1)+0),(MID("1234567891",COLUMN($A$1:$J$1),1)+0)),11)=10,
                            MOD(MOD(SUMPRODUCT((MID(LAHIKONTAKTSED!X102,COLUMN($A$1:$J$1),1)+0),(MID("3456789123",COLUMN($A$1:$J$1),1)+0)),11),10),
                            MOD(SUMPRODUCT((MID(LAHIKONTAKTSED!X102,COLUMN($A$1:$J$1),1)+0),(MID("1234567891",COLUMN($A$1:$J$1),1)+0)),11)
                        ) = MID(LAHIKONTAKTSED!X102,11,1)+0,
                        TRUE,
                        FALSE
                    )
                ), FALSE)
            ),
            AND(
                ISNUMBER(LAHIKONTAKTSED!X102),
                NOT(
                    ISERROR(
                        DATE(
                            YEAR(LAHIKONTAKTSED!X102),
                            MONTH(LAHIKONTAKTSED!X102),
                            DAY(LAHIKONTAKTSED!X102)
                        )
                    )
                ),
                IFERROR(LAHIKONTAKTSED!X102 &gt;= DATE(1910, 1, 1), FALSE),
                IFERROR(LAHIKONTAKTSED!X102 &lt;= TODAY(), FALSE)
            )
        ), 1, -2),
    -1),
    ""
)</f>
        <v/>
      </c>
    </row>
    <row r="103" spans="1:24" x14ac:dyDescent="0.35">
      <c r="A103" s="138" t="str">
        <f>LAHIKONTAKTSED!A103</f>
        <v/>
      </c>
      <c r="B103" s="154" t="str">
        <f ca="1">IF(LAHIKONTAKTSED!$AJ103,
    IF(AND(
        ISNUMBER(LAHIKONTAKTSED!B103),
        NOT(
            ISERROR(
                DATE(
                    YEAR(LAHIKONTAKTSED!B103),
                    MONTH(LAHIKONTAKTSED!B103),
                    DAY(LAHIKONTAKTSED!B103)
                )
            )
        ),
        IFERROR(LAHIKONTAKTSED!B103 &gt;= TODAY()-13, FALSE),
        IFERROR(LAHIKONTAKTSED!B103 &lt;= TODAY(), FALSE)
    ), 1, -2),
    ""
)</f>
        <v/>
      </c>
      <c r="C103" s="155" t="str">
        <f>IF(LAHIKONTAKTSED!$AJ103,
    IF(AND(
        LAHIKONTAKTSED!C103 &lt;&gt; ""
    ), 1, -2),
    ""
)</f>
        <v/>
      </c>
      <c r="D103" s="155" t="str">
        <f>IF(LAHIKONTAKTSED!$AJ103,
    IF(AND(
        LAHIKONTAKTSED!D103 &lt;&gt; ""
    ), 1, -2),
    ""
)</f>
        <v/>
      </c>
      <c r="E103" s="156" t="str">
        <f ca="1">IF(LAHIKONTAKTSED!$AJ103,
    IF(
        LAHIKONTAKTSED!E103 &lt;&gt; "",
        IF(
            OR(
            AND(
                ISNUMBER(LAHIKONTAKTSED!E103),
                LAHIKONTAKTSED!E103 &gt; 30000000000,
                LAHIKONTAKTSED!E103 &lt; 63000000000,
                IFERROR(IF(
                    ISERROR(TEXT((CODE(MID("FEDCA@",LEFT(LAHIKONTAKTSED!E103,1),1))-50)*1000000+LEFT(LAHIKONTAKTSED!E103,7),"0000\.00\.00")+0),
                    FALSE,
                    IF(
                        IF(
                            MOD(SUMPRODUCT((MID(LAHIKONTAKTSED!E103,COLUMN($A$1:$J$1),1)+0),(MID("1234567891",COLUMN($A$1:$J$1),1)+0)),11)=10,
                            MOD(MOD(SUMPRODUCT((MID(LAHIKONTAKTSED!E103,COLUMN($A$1:$J$1),1)+0),(MID("3456789123",COLUMN($A$1:$J$1),1)+0)),11),10),
                            MOD(SUMPRODUCT((MID(LAHIKONTAKTSED!E103,COLUMN($A$1:$J$1),1)+0),(MID("1234567891",COLUMN($A$1:$J$1),1)+0)),11)
                        ) = MID(LAHIKONTAKTSED!E103,11,1)+0,
                        TRUE,
                        FALSE
                    )
                ), FALSE)
            ),
            AND(
                ISNUMBER(LAHIKONTAKTSED!E103),
                NOT(
                    ISERROR(
                        DATE(
                            YEAR(LAHIKONTAKTSED!E103),
                            MONTH(LAHIKONTAKTSED!E103),
                            DAY(LAHIKONTAKTSED!E103)
                        )
                    )
                ),
                IFERROR(LAHIKONTAKTSED!E103 &gt;= DATE(1910, 1, 1), FALSE),
                IFERROR(LAHIKONTAKTSED!E103 &lt;= TODAY(), FALSE)
            )
        ), 1, -2),
    -1),
    ""
)</f>
        <v/>
      </c>
      <c r="F103" s="137" t="str">
        <f>IF(LAHIKONTAKTSED!$AJ103,
    IF(
        OR(
            LAHIKONTAKTSED!$I103 = "Lapsevanem",
            LAHIKONTAKTSED!$I103 = "Eestkostja"
        ),
        0,
        IF(
            OR(
                AND(_xlfn.NUMBERVALUE(LAHIKONTAKTSED!F103) &gt;  5000000, _xlfn.NUMBERVALUE(LAHIKONTAKTSED!F103) &lt;  5999999),
                AND(_xlfn.NUMBERVALUE(LAHIKONTAKTSED!F103) &gt; 50000000, _xlfn.NUMBERVALUE(LAHIKONTAKTSED!F103) &lt; 59999999)
            ),
            1,
            -2
        )
    ),
    ""
)</f>
        <v/>
      </c>
      <c r="G103" s="137" t="str">
        <f>IF(LAHIKONTAKTSED!$AJ103,
    IF(
        OR(
            LAHIKONTAKTSED!$I103 = "Lapsevanem",
            LAHIKONTAKTSED!$I103 = "Eestkostja"
        ),
        0,
        IF(
            LAHIKONTAKTSED!G103 &lt;&gt; "",
            1,
            2
        )
    ),
    ""
)</f>
        <v/>
      </c>
      <c r="H103" s="137" t="str">
        <f>IF(LAHIKONTAKTSED!$AJ103, IF(LAHIKONTAKTSED!H103 &lt;&gt; "", 1, 2), "")</f>
        <v/>
      </c>
      <c r="I103" s="157" t="str">
        <f>IF(LAHIKONTAKTSED!$AJ103,
    IF(OR(
        EXACT(LAHIKONTAKTSED!I103, "Lähikontaktne"),
        EXACT(LAHIKONTAKTSED!I103, "Lapsevanem"),
        EXACT(LAHIKONTAKTSED!I103, "Eestkostja")
    ), 1, -2),
    ""
)</f>
        <v/>
      </c>
      <c r="J103" s="137" t="str">
        <f>IF(
    AND(LAHIKONTAKTSED!$AJ103,  LAHIKONTAKTSED!$I103 &lt;&gt; ""),
    IF(
        OR(
            EXACT(LAHIKONTAKTSED!$I103, "Lapsevanem"),
            EXACT(LAHIKONTAKTSED!$I103, "Eestkostja")
        ),
        IF(
            LAHIKONTAKTSED!J103 &lt;&gt; "",
            1,
            -2
        ),
        0
    ),
    ""
)</f>
        <v/>
      </c>
      <c r="K103" s="137" t="str">
        <f>IF(
    AND(LAHIKONTAKTSED!$AJ103,  LAHIKONTAKTSED!$I103 &lt;&gt; ""),
    IF(
        OR(
            EXACT(LAHIKONTAKTSED!$I103, "Lapsevanem"),
            EXACT(LAHIKONTAKTSED!$I103, "Eestkostja")
        ),
        IF(
            LAHIKONTAKTSED!K103 &lt;&gt; "",
            1,
            -2
        ),
        0
    ),
    ""
)</f>
        <v/>
      </c>
      <c r="L103" s="137" t="str">
        <f ca="1">IF(
    AND(LAHIKONTAKTSED!$AJ103,  LAHIKONTAKTSED!$I103 &lt;&gt; ""),
    IF(
        OR(
            EXACT(LAHIKONTAKTSED!$I103, "Lapsevanem"),
            EXACT(LAHIKONTAKTSED!$I103, "Eestkostja")
        ),
        IF(
            LAHIKONTAKTSED!L103 &lt;&gt; "",
            IF(
                OR(
                    AND(
                        ISNUMBER(LAHIKONTAKTSED!L103),
                        LAHIKONTAKTSED!L103 &gt; 30000000000,
                        LAHIKONTAKTSED!L103 &lt; 63000000000,
                        IF(
                            ISERROR(TEXT((CODE(MID("FEDCA@",LEFT(LAHIKONTAKTSED!L103,1),1))-50)*1000000+LEFT(LAHIKONTAKTSED!L103,7),"0000\.00\.00")+0),
                            FALSE,
                            IF(
                                IF(
                                    MOD(SUMPRODUCT((MID(LAHIKONTAKTSED!L103,COLUMN($A$1:$J$1),1)+0),(MID("1234567891",COLUMN($A$1:$J$1),1)+0)),11)=10,
                                    MOD(MOD(SUMPRODUCT((MID(LAHIKONTAKTSED!L103,COLUMN($A$1:$J$1),1)+0),(MID("3456789123",COLUMN($A$1:$J$1),1)+0)),11),10),
                                    MOD(SUMPRODUCT((MID(LAHIKONTAKTSED!L103,COLUMN($A$1:$J$1),1)+0),(MID("1234567891",COLUMN($A$1:$J$1),1)+0)),11)
                                ) = MID(LAHIKONTAKTSED!L103,11,1)+0,
                                TRUE,
                                FALSE
                            )
                        )
                    ),
                    AND(
                        ISNUMBER(LAHIKONTAKTSED!L103),
                        NOT(
                            ISERROR(
                                DATE(
                                    YEAR(LAHIKONTAKTSED!L103),
                                    MONTH(LAHIKONTAKTSED!L103),
                                    DAY(LAHIKONTAKTSED!L103)
                                )
                            )
                        ),
                        IFERROR(LAHIKONTAKTSED!L103 &gt;= DATE(1910, 1, 1), FALSE),
                        IFERROR(LAHIKONTAKTSED!L103 &lt;= TODAY(), FALSE)
                    )
                ),
                1,
                -2),
            -1
        ),
        0
    ),
    ""
)</f>
        <v/>
      </c>
      <c r="M103" s="137" t="str">
        <f>IF(
    AND(LAHIKONTAKTSED!$AJ103,  LAHIKONTAKTSED!$I103 &lt;&gt; ""),
    IF(
        OR(
            EXACT(LAHIKONTAKTSED!$I103, "Lapsevanem"),
            EXACT(LAHIKONTAKTSED!$I103, "Eestkostja")
        ),
        IF(
            OR(
                AND(_xlfn.NUMBERVALUE(LAHIKONTAKTSED!M103) &gt;  5000000, _xlfn.NUMBERVALUE(LAHIKONTAKTSED!M103) &lt;  5999999),
                AND(_xlfn.NUMBERVALUE(LAHIKONTAKTSED!M103) &gt; 50000000, _xlfn.NUMBERVALUE(LAHIKONTAKTSED!M103) &lt; 59999999)
            ),
            1,
            -2
        ),
        0
    ),
    ""
)</f>
        <v/>
      </c>
      <c r="N103" s="137" t="str">
        <f>IF(
    AND(LAHIKONTAKTSED!$AJ103,  LAHIKONTAKTSED!$I103 &lt;&gt; ""),
    IF(
        OR(
            EXACT(LAHIKONTAKTSED!$I103, "Lapsevanem"),
            EXACT(LAHIKONTAKTSED!$I103, "Eestkostja")
        ),
        IF(
            LAHIKONTAKTSED!N103 &lt;&gt; "",
            1,
            2
        ),
        0
    ),
    ""
)</f>
        <v/>
      </c>
      <c r="O103" s="136" t="str">
        <f>IF(
    LAHIKONTAKTSED!$AJ103,
    IF(LAHIKONTAKTSED!O103 &lt;&gt; "", 1, -1),
    ""
)</f>
        <v/>
      </c>
      <c r="P103" s="136" t="str">
        <f>IF(
    LAHIKONTAKTSED!$AJ103,
    IF(LAHIKONTAKTSED!P103 &lt;&gt; "", 1, -1),
    ""
)</f>
        <v/>
      </c>
      <c r="Q103" s="136" t="str">
        <f>IF(
    LAHIKONTAKTSED!$AJ103,
    IF(LAHIKONTAKTSED!Q103 &lt;&gt; "", 1, -1),
    ""
)</f>
        <v/>
      </c>
      <c r="R103" s="136" t="str">
        <f>IF(
    LAHIKONTAKTSED!$AJ103,
    IF(LAHIKONTAKTSED!R103 &lt;&gt; "", 1, 2),
    ""
)</f>
        <v/>
      </c>
      <c r="S103" s="158" t="str">
        <f ca="1">IF(LAHIKONTAKTSED!$AJ103,
    IF(AND(
        ISNUMBER(LAHIKONTAKTSED!S103),
        NOT(
            ISERROR(
                DATE(
                    YEAR(LAHIKONTAKTSED!S103),
                    MONTH(LAHIKONTAKTSED!S103),
                    DAY(LAHIKONTAKTSED!S103)
                )
            )
        ),
        IFERROR(LAHIKONTAKTSED!S103 &gt;= TODAY()-13, FALSE),
        IFERROR(LAHIKONTAKTSED!S103 &lt;= TODAY(), FALSE)
    ), 1, -2),
    ""
)</f>
        <v/>
      </c>
      <c r="T103" s="158" t="str">
        <f ca="1">IF(LAHIKONTAKTSED!$AJ103,
    IF(AND(
        ISNUMBER(LAHIKONTAKTSED!T103),
        NOT(
            ISERROR(
                DATE(
                    YEAR(LAHIKONTAKTSED!T103),
                    MONTH(LAHIKONTAKTSED!T103),
                    DAY(LAHIKONTAKTSED!T103)
                )
            )
        ),
        IFERROR(LAHIKONTAKTSED!T103 &gt;= TODAY()-13, FALSE),
        IFERROR(LAHIKONTAKTSED!T103 &lt;= TODAY()+1, FALSE)
    ), 1, -2),
    ""
)</f>
        <v/>
      </c>
      <c r="U103" s="159" t="str">
        <f ca="1">IF(LAHIKONTAKTSED!$AJ103,
    IF(AND(
        ISNUMBER(LAHIKONTAKTSED!U103),
        NOT(
            ISERROR(
                DATE(
                    YEAR(LAHIKONTAKTSED!U103),
                    MONTH(LAHIKONTAKTSED!U103),
                    DAY(LAHIKONTAKTSED!U103)
                )
            )
        ),
        IFERROR(LAHIKONTAKTSED!U103 &gt;= TODAY(), FALSE),
        IFERROR(LAHIKONTAKTSED!U103 &lt;= TODAY() + 11, FALSE)
    ), 1, -2),
    ""
)</f>
        <v/>
      </c>
      <c r="V103" s="136" t="str">
        <f>IF(
    LAHIKONTAKTSED!$AJ103,
    IF(LAHIKONTAKTSED!V103 &lt;&gt; "", 1, -1),
    ""
)</f>
        <v/>
      </c>
      <c r="W103" s="136" t="str">
        <f>IF(
    LAHIKONTAKTSED!$AJ103,
    IF(LAHIKONTAKTSED!W103 &lt;&gt; "", 1, -1),
    ""
)</f>
        <v/>
      </c>
      <c r="X103" s="159" t="str">
        <f ca="1">IF(
    AND(
        LAHIKONTAKTSED!$AJ103
    ),
    IF(
        LAHIKONTAKTSED!X103 &lt;&gt; "",
        IF(
            OR(
            AND(
                ISNUMBER(LAHIKONTAKTSED!X103),
                LAHIKONTAKTSED!X103 &gt; 30000000000,
                LAHIKONTAKTSED!X103 &lt; 63000000000,
                IFERROR(IF(
                    ISERROR(TEXT((CODE(MID("FEDCA@",LEFT(LAHIKONTAKTSED!X103,1),1))-50)*1000000+LEFT(LAHIKONTAKTSED!X103,7),"0000\.00\.00")+0),
                    FALSE,
                    IF(
                        IF(
                            MOD(SUMPRODUCT((MID(LAHIKONTAKTSED!X103,COLUMN($A$1:$J$1),1)+0),(MID("1234567891",COLUMN($A$1:$J$1),1)+0)),11)=10,
                            MOD(MOD(SUMPRODUCT((MID(LAHIKONTAKTSED!X103,COLUMN($A$1:$J$1),1)+0),(MID("3456789123",COLUMN($A$1:$J$1),1)+0)),11),10),
                            MOD(SUMPRODUCT((MID(LAHIKONTAKTSED!X103,COLUMN($A$1:$J$1),1)+0),(MID("1234567891",COLUMN($A$1:$J$1),1)+0)),11)
                        ) = MID(LAHIKONTAKTSED!X103,11,1)+0,
                        TRUE,
                        FALSE
                    )
                ), FALSE)
            ),
            AND(
                ISNUMBER(LAHIKONTAKTSED!X103),
                NOT(
                    ISERROR(
                        DATE(
                            YEAR(LAHIKONTAKTSED!X103),
                            MONTH(LAHIKONTAKTSED!X103),
                            DAY(LAHIKONTAKTSED!X103)
                        )
                    )
                ),
                IFERROR(LAHIKONTAKTSED!X103 &gt;= DATE(1910, 1, 1), FALSE),
                IFERROR(LAHIKONTAKTSED!X103 &lt;= TODAY(), FALSE)
            )
        ), 1, -2),
    -1),
    ""
)</f>
        <v/>
      </c>
    </row>
    <row r="104" spans="1:24" x14ac:dyDescent="0.35">
      <c r="A104" s="138" t="str">
        <f>LAHIKONTAKTSED!A104</f>
        <v/>
      </c>
      <c r="B104" s="154" t="str">
        <f ca="1">IF(LAHIKONTAKTSED!$AJ104,
    IF(AND(
        ISNUMBER(LAHIKONTAKTSED!B104),
        NOT(
            ISERROR(
                DATE(
                    YEAR(LAHIKONTAKTSED!B104),
                    MONTH(LAHIKONTAKTSED!B104),
                    DAY(LAHIKONTAKTSED!B104)
                )
            )
        ),
        IFERROR(LAHIKONTAKTSED!B104 &gt;= TODAY()-13, FALSE),
        IFERROR(LAHIKONTAKTSED!B104 &lt;= TODAY(), FALSE)
    ), 1, -2),
    ""
)</f>
        <v/>
      </c>
      <c r="C104" s="155" t="str">
        <f>IF(LAHIKONTAKTSED!$AJ104,
    IF(AND(
        LAHIKONTAKTSED!C104 &lt;&gt; ""
    ), 1, -2),
    ""
)</f>
        <v/>
      </c>
      <c r="D104" s="155" t="str">
        <f>IF(LAHIKONTAKTSED!$AJ104,
    IF(AND(
        LAHIKONTAKTSED!D104 &lt;&gt; ""
    ), 1, -2),
    ""
)</f>
        <v/>
      </c>
      <c r="E104" s="156" t="str">
        <f ca="1">IF(LAHIKONTAKTSED!$AJ104,
    IF(
        LAHIKONTAKTSED!E104 &lt;&gt; "",
        IF(
            OR(
            AND(
                ISNUMBER(LAHIKONTAKTSED!E104),
                LAHIKONTAKTSED!E104 &gt; 30000000000,
                LAHIKONTAKTSED!E104 &lt; 63000000000,
                IFERROR(IF(
                    ISERROR(TEXT((CODE(MID("FEDCA@",LEFT(LAHIKONTAKTSED!E104,1),1))-50)*1000000+LEFT(LAHIKONTAKTSED!E104,7),"0000\.00\.00")+0),
                    FALSE,
                    IF(
                        IF(
                            MOD(SUMPRODUCT((MID(LAHIKONTAKTSED!E104,COLUMN($A$1:$J$1),1)+0),(MID("1234567891",COLUMN($A$1:$J$1),1)+0)),11)=10,
                            MOD(MOD(SUMPRODUCT((MID(LAHIKONTAKTSED!E104,COLUMN($A$1:$J$1),1)+0),(MID("3456789123",COLUMN($A$1:$J$1),1)+0)),11),10),
                            MOD(SUMPRODUCT((MID(LAHIKONTAKTSED!E104,COLUMN($A$1:$J$1),1)+0),(MID("1234567891",COLUMN($A$1:$J$1),1)+0)),11)
                        ) = MID(LAHIKONTAKTSED!E104,11,1)+0,
                        TRUE,
                        FALSE
                    )
                ), FALSE)
            ),
            AND(
                ISNUMBER(LAHIKONTAKTSED!E104),
                NOT(
                    ISERROR(
                        DATE(
                            YEAR(LAHIKONTAKTSED!E104),
                            MONTH(LAHIKONTAKTSED!E104),
                            DAY(LAHIKONTAKTSED!E104)
                        )
                    )
                ),
                IFERROR(LAHIKONTAKTSED!E104 &gt;= DATE(1910, 1, 1), FALSE),
                IFERROR(LAHIKONTAKTSED!E104 &lt;= TODAY(), FALSE)
            )
        ), 1, -2),
    -1),
    ""
)</f>
        <v/>
      </c>
      <c r="F104" s="137" t="str">
        <f>IF(LAHIKONTAKTSED!$AJ104,
    IF(
        OR(
            LAHIKONTAKTSED!$I104 = "Lapsevanem",
            LAHIKONTAKTSED!$I104 = "Eestkostja"
        ),
        0,
        IF(
            OR(
                AND(_xlfn.NUMBERVALUE(LAHIKONTAKTSED!F104) &gt;  5000000, _xlfn.NUMBERVALUE(LAHIKONTAKTSED!F104) &lt;  5999999),
                AND(_xlfn.NUMBERVALUE(LAHIKONTAKTSED!F104) &gt; 50000000, _xlfn.NUMBERVALUE(LAHIKONTAKTSED!F104) &lt; 59999999)
            ),
            1,
            -2
        )
    ),
    ""
)</f>
        <v/>
      </c>
      <c r="G104" s="137" t="str">
        <f>IF(LAHIKONTAKTSED!$AJ104,
    IF(
        OR(
            LAHIKONTAKTSED!$I104 = "Lapsevanem",
            LAHIKONTAKTSED!$I104 = "Eestkostja"
        ),
        0,
        IF(
            LAHIKONTAKTSED!G104 &lt;&gt; "",
            1,
            2
        )
    ),
    ""
)</f>
        <v/>
      </c>
      <c r="H104" s="137" t="str">
        <f>IF(LAHIKONTAKTSED!$AJ104, IF(LAHIKONTAKTSED!H104 &lt;&gt; "", 1, 2), "")</f>
        <v/>
      </c>
      <c r="I104" s="157" t="str">
        <f>IF(LAHIKONTAKTSED!$AJ104,
    IF(OR(
        EXACT(LAHIKONTAKTSED!I104, "Lähikontaktne"),
        EXACT(LAHIKONTAKTSED!I104, "Lapsevanem"),
        EXACT(LAHIKONTAKTSED!I104, "Eestkostja")
    ), 1, -2),
    ""
)</f>
        <v/>
      </c>
      <c r="J104" s="137" t="str">
        <f>IF(
    AND(LAHIKONTAKTSED!$AJ104,  LAHIKONTAKTSED!$I104 &lt;&gt; ""),
    IF(
        OR(
            EXACT(LAHIKONTAKTSED!$I104, "Lapsevanem"),
            EXACT(LAHIKONTAKTSED!$I104, "Eestkostja")
        ),
        IF(
            LAHIKONTAKTSED!J104 &lt;&gt; "",
            1,
            -2
        ),
        0
    ),
    ""
)</f>
        <v/>
      </c>
      <c r="K104" s="137" t="str">
        <f>IF(
    AND(LAHIKONTAKTSED!$AJ104,  LAHIKONTAKTSED!$I104 &lt;&gt; ""),
    IF(
        OR(
            EXACT(LAHIKONTAKTSED!$I104, "Lapsevanem"),
            EXACT(LAHIKONTAKTSED!$I104, "Eestkostja")
        ),
        IF(
            LAHIKONTAKTSED!K104 &lt;&gt; "",
            1,
            -2
        ),
        0
    ),
    ""
)</f>
        <v/>
      </c>
      <c r="L104" s="137" t="str">
        <f ca="1">IF(
    AND(LAHIKONTAKTSED!$AJ104,  LAHIKONTAKTSED!$I104 &lt;&gt; ""),
    IF(
        OR(
            EXACT(LAHIKONTAKTSED!$I104, "Lapsevanem"),
            EXACT(LAHIKONTAKTSED!$I104, "Eestkostja")
        ),
        IF(
            LAHIKONTAKTSED!L104 &lt;&gt; "",
            IF(
                OR(
                    AND(
                        ISNUMBER(LAHIKONTAKTSED!L104),
                        LAHIKONTAKTSED!L104 &gt; 30000000000,
                        LAHIKONTAKTSED!L104 &lt; 63000000000,
                        IF(
                            ISERROR(TEXT((CODE(MID("FEDCA@",LEFT(LAHIKONTAKTSED!L104,1),1))-50)*1000000+LEFT(LAHIKONTAKTSED!L104,7),"0000\.00\.00")+0),
                            FALSE,
                            IF(
                                IF(
                                    MOD(SUMPRODUCT((MID(LAHIKONTAKTSED!L104,COLUMN($A$1:$J$1),1)+0),(MID("1234567891",COLUMN($A$1:$J$1),1)+0)),11)=10,
                                    MOD(MOD(SUMPRODUCT((MID(LAHIKONTAKTSED!L104,COLUMN($A$1:$J$1),1)+0),(MID("3456789123",COLUMN($A$1:$J$1),1)+0)),11),10),
                                    MOD(SUMPRODUCT((MID(LAHIKONTAKTSED!L104,COLUMN($A$1:$J$1),1)+0),(MID("1234567891",COLUMN($A$1:$J$1),1)+0)),11)
                                ) = MID(LAHIKONTAKTSED!L104,11,1)+0,
                                TRUE,
                                FALSE
                            )
                        )
                    ),
                    AND(
                        ISNUMBER(LAHIKONTAKTSED!L104),
                        NOT(
                            ISERROR(
                                DATE(
                                    YEAR(LAHIKONTAKTSED!L104),
                                    MONTH(LAHIKONTAKTSED!L104),
                                    DAY(LAHIKONTAKTSED!L104)
                                )
                            )
                        ),
                        IFERROR(LAHIKONTAKTSED!L104 &gt;= DATE(1910, 1, 1), FALSE),
                        IFERROR(LAHIKONTAKTSED!L104 &lt;= TODAY(), FALSE)
                    )
                ),
                1,
                -2),
            -1
        ),
        0
    ),
    ""
)</f>
        <v/>
      </c>
      <c r="M104" s="137" t="str">
        <f>IF(
    AND(LAHIKONTAKTSED!$AJ104,  LAHIKONTAKTSED!$I104 &lt;&gt; ""),
    IF(
        OR(
            EXACT(LAHIKONTAKTSED!$I104, "Lapsevanem"),
            EXACT(LAHIKONTAKTSED!$I104, "Eestkostja")
        ),
        IF(
            OR(
                AND(_xlfn.NUMBERVALUE(LAHIKONTAKTSED!M104) &gt;  5000000, _xlfn.NUMBERVALUE(LAHIKONTAKTSED!M104) &lt;  5999999),
                AND(_xlfn.NUMBERVALUE(LAHIKONTAKTSED!M104) &gt; 50000000, _xlfn.NUMBERVALUE(LAHIKONTAKTSED!M104) &lt; 59999999)
            ),
            1,
            -2
        ),
        0
    ),
    ""
)</f>
        <v/>
      </c>
      <c r="N104" s="137" t="str">
        <f>IF(
    AND(LAHIKONTAKTSED!$AJ104,  LAHIKONTAKTSED!$I104 &lt;&gt; ""),
    IF(
        OR(
            EXACT(LAHIKONTAKTSED!$I104, "Lapsevanem"),
            EXACT(LAHIKONTAKTSED!$I104, "Eestkostja")
        ),
        IF(
            LAHIKONTAKTSED!N104 &lt;&gt; "",
            1,
            2
        ),
        0
    ),
    ""
)</f>
        <v/>
      </c>
      <c r="O104" s="136" t="str">
        <f>IF(
    LAHIKONTAKTSED!$AJ104,
    IF(LAHIKONTAKTSED!O104 &lt;&gt; "", 1, -1),
    ""
)</f>
        <v/>
      </c>
      <c r="P104" s="136" t="str">
        <f>IF(
    LAHIKONTAKTSED!$AJ104,
    IF(LAHIKONTAKTSED!P104 &lt;&gt; "", 1, -1),
    ""
)</f>
        <v/>
      </c>
      <c r="Q104" s="136" t="str">
        <f>IF(
    LAHIKONTAKTSED!$AJ104,
    IF(LAHIKONTAKTSED!Q104 &lt;&gt; "", 1, -1),
    ""
)</f>
        <v/>
      </c>
      <c r="R104" s="136" t="str">
        <f>IF(
    LAHIKONTAKTSED!$AJ104,
    IF(LAHIKONTAKTSED!R104 &lt;&gt; "", 1, 2),
    ""
)</f>
        <v/>
      </c>
      <c r="S104" s="158" t="str">
        <f ca="1">IF(LAHIKONTAKTSED!$AJ104,
    IF(AND(
        ISNUMBER(LAHIKONTAKTSED!S104),
        NOT(
            ISERROR(
                DATE(
                    YEAR(LAHIKONTAKTSED!S104),
                    MONTH(LAHIKONTAKTSED!S104),
                    DAY(LAHIKONTAKTSED!S104)
                )
            )
        ),
        IFERROR(LAHIKONTAKTSED!S104 &gt;= TODAY()-13, FALSE),
        IFERROR(LAHIKONTAKTSED!S104 &lt;= TODAY(), FALSE)
    ), 1, -2),
    ""
)</f>
        <v/>
      </c>
      <c r="T104" s="158" t="str">
        <f ca="1">IF(LAHIKONTAKTSED!$AJ104,
    IF(AND(
        ISNUMBER(LAHIKONTAKTSED!T104),
        NOT(
            ISERROR(
                DATE(
                    YEAR(LAHIKONTAKTSED!T104),
                    MONTH(LAHIKONTAKTSED!T104),
                    DAY(LAHIKONTAKTSED!T104)
                )
            )
        ),
        IFERROR(LAHIKONTAKTSED!T104 &gt;= TODAY()-13, FALSE),
        IFERROR(LAHIKONTAKTSED!T104 &lt;= TODAY()+1, FALSE)
    ), 1, -2),
    ""
)</f>
        <v/>
      </c>
      <c r="U104" s="159" t="str">
        <f ca="1">IF(LAHIKONTAKTSED!$AJ104,
    IF(AND(
        ISNUMBER(LAHIKONTAKTSED!U104),
        NOT(
            ISERROR(
                DATE(
                    YEAR(LAHIKONTAKTSED!U104),
                    MONTH(LAHIKONTAKTSED!U104),
                    DAY(LAHIKONTAKTSED!U104)
                )
            )
        ),
        IFERROR(LAHIKONTAKTSED!U104 &gt;= TODAY(), FALSE),
        IFERROR(LAHIKONTAKTSED!U104 &lt;= TODAY() + 11, FALSE)
    ), 1, -2),
    ""
)</f>
        <v/>
      </c>
      <c r="V104" s="136" t="str">
        <f>IF(
    LAHIKONTAKTSED!$AJ104,
    IF(LAHIKONTAKTSED!V104 &lt;&gt; "", 1, -1),
    ""
)</f>
        <v/>
      </c>
      <c r="W104" s="136" t="str">
        <f>IF(
    LAHIKONTAKTSED!$AJ104,
    IF(LAHIKONTAKTSED!W104 &lt;&gt; "", 1, -1),
    ""
)</f>
        <v/>
      </c>
      <c r="X104" s="159" t="str">
        <f ca="1">IF(
    AND(
        LAHIKONTAKTSED!$AJ104
    ),
    IF(
        LAHIKONTAKTSED!X104 &lt;&gt; "",
        IF(
            OR(
            AND(
                ISNUMBER(LAHIKONTAKTSED!X104),
                LAHIKONTAKTSED!X104 &gt; 30000000000,
                LAHIKONTAKTSED!X104 &lt; 63000000000,
                IFERROR(IF(
                    ISERROR(TEXT((CODE(MID("FEDCA@",LEFT(LAHIKONTAKTSED!X104,1),1))-50)*1000000+LEFT(LAHIKONTAKTSED!X104,7),"0000\.00\.00")+0),
                    FALSE,
                    IF(
                        IF(
                            MOD(SUMPRODUCT((MID(LAHIKONTAKTSED!X104,COLUMN($A$1:$J$1),1)+0),(MID("1234567891",COLUMN($A$1:$J$1),1)+0)),11)=10,
                            MOD(MOD(SUMPRODUCT((MID(LAHIKONTAKTSED!X104,COLUMN($A$1:$J$1),1)+0),(MID("3456789123",COLUMN($A$1:$J$1),1)+0)),11),10),
                            MOD(SUMPRODUCT((MID(LAHIKONTAKTSED!X104,COLUMN($A$1:$J$1),1)+0),(MID("1234567891",COLUMN($A$1:$J$1),1)+0)),11)
                        ) = MID(LAHIKONTAKTSED!X104,11,1)+0,
                        TRUE,
                        FALSE
                    )
                ), FALSE)
            ),
            AND(
                ISNUMBER(LAHIKONTAKTSED!X104),
                NOT(
                    ISERROR(
                        DATE(
                            YEAR(LAHIKONTAKTSED!X104),
                            MONTH(LAHIKONTAKTSED!X104),
                            DAY(LAHIKONTAKTSED!X104)
                        )
                    )
                ),
                IFERROR(LAHIKONTAKTSED!X104 &gt;= DATE(1910, 1, 1), FALSE),
                IFERROR(LAHIKONTAKTSED!X104 &lt;= TODAY(), FALSE)
            )
        ), 1, -2),
    -1),
    ""
)</f>
        <v/>
      </c>
    </row>
    <row r="105" spans="1:24" x14ac:dyDescent="0.35">
      <c r="A105" s="138" t="str">
        <f>LAHIKONTAKTSED!A105</f>
        <v/>
      </c>
      <c r="B105" s="154" t="str">
        <f ca="1">IF(LAHIKONTAKTSED!$AJ105,
    IF(AND(
        ISNUMBER(LAHIKONTAKTSED!B105),
        NOT(
            ISERROR(
                DATE(
                    YEAR(LAHIKONTAKTSED!B105),
                    MONTH(LAHIKONTAKTSED!B105),
                    DAY(LAHIKONTAKTSED!B105)
                )
            )
        ),
        IFERROR(LAHIKONTAKTSED!B105 &gt;= TODAY()-13, FALSE),
        IFERROR(LAHIKONTAKTSED!B105 &lt;= TODAY(), FALSE)
    ), 1, -2),
    ""
)</f>
        <v/>
      </c>
      <c r="C105" s="155" t="str">
        <f>IF(LAHIKONTAKTSED!$AJ105,
    IF(AND(
        LAHIKONTAKTSED!C105 &lt;&gt; ""
    ), 1, -2),
    ""
)</f>
        <v/>
      </c>
      <c r="D105" s="155" t="str">
        <f>IF(LAHIKONTAKTSED!$AJ105,
    IF(AND(
        LAHIKONTAKTSED!D105 &lt;&gt; ""
    ), 1, -2),
    ""
)</f>
        <v/>
      </c>
      <c r="E105" s="156" t="str">
        <f ca="1">IF(LAHIKONTAKTSED!$AJ105,
    IF(
        LAHIKONTAKTSED!E105 &lt;&gt; "",
        IF(
            OR(
            AND(
                ISNUMBER(LAHIKONTAKTSED!E105),
                LAHIKONTAKTSED!E105 &gt; 30000000000,
                LAHIKONTAKTSED!E105 &lt; 63000000000,
                IFERROR(IF(
                    ISERROR(TEXT((CODE(MID("FEDCA@",LEFT(LAHIKONTAKTSED!E105,1),1))-50)*1000000+LEFT(LAHIKONTAKTSED!E105,7),"0000\.00\.00")+0),
                    FALSE,
                    IF(
                        IF(
                            MOD(SUMPRODUCT((MID(LAHIKONTAKTSED!E105,COLUMN($A$1:$J$1),1)+0),(MID("1234567891",COLUMN($A$1:$J$1),1)+0)),11)=10,
                            MOD(MOD(SUMPRODUCT((MID(LAHIKONTAKTSED!E105,COLUMN($A$1:$J$1),1)+0),(MID("3456789123",COLUMN($A$1:$J$1),1)+0)),11),10),
                            MOD(SUMPRODUCT((MID(LAHIKONTAKTSED!E105,COLUMN($A$1:$J$1),1)+0),(MID("1234567891",COLUMN($A$1:$J$1),1)+0)),11)
                        ) = MID(LAHIKONTAKTSED!E105,11,1)+0,
                        TRUE,
                        FALSE
                    )
                ), FALSE)
            ),
            AND(
                ISNUMBER(LAHIKONTAKTSED!E105),
                NOT(
                    ISERROR(
                        DATE(
                            YEAR(LAHIKONTAKTSED!E105),
                            MONTH(LAHIKONTAKTSED!E105),
                            DAY(LAHIKONTAKTSED!E105)
                        )
                    )
                ),
                IFERROR(LAHIKONTAKTSED!E105 &gt;= DATE(1910, 1, 1), FALSE),
                IFERROR(LAHIKONTAKTSED!E105 &lt;= TODAY(), FALSE)
            )
        ), 1, -2),
    -1),
    ""
)</f>
        <v/>
      </c>
      <c r="F105" s="137" t="str">
        <f>IF(LAHIKONTAKTSED!$AJ105,
    IF(
        OR(
            LAHIKONTAKTSED!$I105 = "Lapsevanem",
            LAHIKONTAKTSED!$I105 = "Eestkostja"
        ),
        0,
        IF(
            OR(
                AND(_xlfn.NUMBERVALUE(LAHIKONTAKTSED!F105) &gt;  5000000, _xlfn.NUMBERVALUE(LAHIKONTAKTSED!F105) &lt;  5999999),
                AND(_xlfn.NUMBERVALUE(LAHIKONTAKTSED!F105) &gt; 50000000, _xlfn.NUMBERVALUE(LAHIKONTAKTSED!F105) &lt; 59999999)
            ),
            1,
            -2
        )
    ),
    ""
)</f>
        <v/>
      </c>
      <c r="G105" s="137" t="str">
        <f>IF(LAHIKONTAKTSED!$AJ105,
    IF(
        OR(
            LAHIKONTAKTSED!$I105 = "Lapsevanem",
            LAHIKONTAKTSED!$I105 = "Eestkostja"
        ),
        0,
        IF(
            LAHIKONTAKTSED!G105 &lt;&gt; "",
            1,
            2
        )
    ),
    ""
)</f>
        <v/>
      </c>
      <c r="H105" s="137" t="str">
        <f>IF(LAHIKONTAKTSED!$AJ105, IF(LAHIKONTAKTSED!H105 &lt;&gt; "", 1, 2), "")</f>
        <v/>
      </c>
      <c r="I105" s="157" t="str">
        <f>IF(LAHIKONTAKTSED!$AJ105,
    IF(OR(
        EXACT(LAHIKONTAKTSED!I105, "Lähikontaktne"),
        EXACT(LAHIKONTAKTSED!I105, "Lapsevanem"),
        EXACT(LAHIKONTAKTSED!I105, "Eestkostja")
    ), 1, -2),
    ""
)</f>
        <v/>
      </c>
      <c r="J105" s="137" t="str">
        <f>IF(
    AND(LAHIKONTAKTSED!$AJ105,  LAHIKONTAKTSED!$I105 &lt;&gt; ""),
    IF(
        OR(
            EXACT(LAHIKONTAKTSED!$I105, "Lapsevanem"),
            EXACT(LAHIKONTAKTSED!$I105, "Eestkostja")
        ),
        IF(
            LAHIKONTAKTSED!J105 &lt;&gt; "",
            1,
            -2
        ),
        0
    ),
    ""
)</f>
        <v/>
      </c>
      <c r="K105" s="137" t="str">
        <f>IF(
    AND(LAHIKONTAKTSED!$AJ105,  LAHIKONTAKTSED!$I105 &lt;&gt; ""),
    IF(
        OR(
            EXACT(LAHIKONTAKTSED!$I105, "Lapsevanem"),
            EXACT(LAHIKONTAKTSED!$I105, "Eestkostja")
        ),
        IF(
            LAHIKONTAKTSED!K105 &lt;&gt; "",
            1,
            -2
        ),
        0
    ),
    ""
)</f>
        <v/>
      </c>
      <c r="L105" s="137" t="str">
        <f ca="1">IF(
    AND(LAHIKONTAKTSED!$AJ105,  LAHIKONTAKTSED!$I105 &lt;&gt; ""),
    IF(
        OR(
            EXACT(LAHIKONTAKTSED!$I105, "Lapsevanem"),
            EXACT(LAHIKONTAKTSED!$I105, "Eestkostja")
        ),
        IF(
            LAHIKONTAKTSED!L105 &lt;&gt; "",
            IF(
                OR(
                    AND(
                        ISNUMBER(LAHIKONTAKTSED!L105),
                        LAHIKONTAKTSED!L105 &gt; 30000000000,
                        LAHIKONTAKTSED!L105 &lt; 63000000000,
                        IF(
                            ISERROR(TEXT((CODE(MID("FEDCA@",LEFT(LAHIKONTAKTSED!L105,1),1))-50)*1000000+LEFT(LAHIKONTAKTSED!L105,7),"0000\.00\.00")+0),
                            FALSE,
                            IF(
                                IF(
                                    MOD(SUMPRODUCT((MID(LAHIKONTAKTSED!L105,COLUMN($A$1:$J$1),1)+0),(MID("1234567891",COLUMN($A$1:$J$1),1)+0)),11)=10,
                                    MOD(MOD(SUMPRODUCT((MID(LAHIKONTAKTSED!L105,COLUMN($A$1:$J$1),1)+0),(MID("3456789123",COLUMN($A$1:$J$1),1)+0)),11),10),
                                    MOD(SUMPRODUCT((MID(LAHIKONTAKTSED!L105,COLUMN($A$1:$J$1),1)+0),(MID("1234567891",COLUMN($A$1:$J$1),1)+0)),11)
                                ) = MID(LAHIKONTAKTSED!L105,11,1)+0,
                                TRUE,
                                FALSE
                            )
                        )
                    ),
                    AND(
                        ISNUMBER(LAHIKONTAKTSED!L105),
                        NOT(
                            ISERROR(
                                DATE(
                                    YEAR(LAHIKONTAKTSED!L105),
                                    MONTH(LAHIKONTAKTSED!L105),
                                    DAY(LAHIKONTAKTSED!L105)
                                )
                            )
                        ),
                        IFERROR(LAHIKONTAKTSED!L105 &gt;= DATE(1910, 1, 1), FALSE),
                        IFERROR(LAHIKONTAKTSED!L105 &lt;= TODAY(), FALSE)
                    )
                ),
                1,
                -2),
            -1
        ),
        0
    ),
    ""
)</f>
        <v/>
      </c>
      <c r="M105" s="137" t="str">
        <f>IF(
    AND(LAHIKONTAKTSED!$AJ105,  LAHIKONTAKTSED!$I105 &lt;&gt; ""),
    IF(
        OR(
            EXACT(LAHIKONTAKTSED!$I105, "Lapsevanem"),
            EXACT(LAHIKONTAKTSED!$I105, "Eestkostja")
        ),
        IF(
            OR(
                AND(_xlfn.NUMBERVALUE(LAHIKONTAKTSED!M105) &gt;  5000000, _xlfn.NUMBERVALUE(LAHIKONTAKTSED!M105) &lt;  5999999),
                AND(_xlfn.NUMBERVALUE(LAHIKONTAKTSED!M105) &gt; 50000000, _xlfn.NUMBERVALUE(LAHIKONTAKTSED!M105) &lt; 59999999)
            ),
            1,
            -2
        ),
        0
    ),
    ""
)</f>
        <v/>
      </c>
      <c r="N105" s="137" t="str">
        <f>IF(
    AND(LAHIKONTAKTSED!$AJ105,  LAHIKONTAKTSED!$I105 &lt;&gt; ""),
    IF(
        OR(
            EXACT(LAHIKONTAKTSED!$I105, "Lapsevanem"),
            EXACT(LAHIKONTAKTSED!$I105, "Eestkostja")
        ),
        IF(
            LAHIKONTAKTSED!N105 &lt;&gt; "",
            1,
            2
        ),
        0
    ),
    ""
)</f>
        <v/>
      </c>
      <c r="O105" s="136" t="str">
        <f>IF(
    LAHIKONTAKTSED!$AJ105,
    IF(LAHIKONTAKTSED!O105 &lt;&gt; "", 1, -1),
    ""
)</f>
        <v/>
      </c>
      <c r="P105" s="136" t="str">
        <f>IF(
    LAHIKONTAKTSED!$AJ105,
    IF(LAHIKONTAKTSED!P105 &lt;&gt; "", 1, -1),
    ""
)</f>
        <v/>
      </c>
      <c r="Q105" s="136" t="str">
        <f>IF(
    LAHIKONTAKTSED!$AJ105,
    IF(LAHIKONTAKTSED!Q105 &lt;&gt; "", 1, -1),
    ""
)</f>
        <v/>
      </c>
      <c r="R105" s="136" t="str">
        <f>IF(
    LAHIKONTAKTSED!$AJ105,
    IF(LAHIKONTAKTSED!R105 &lt;&gt; "", 1, 2),
    ""
)</f>
        <v/>
      </c>
      <c r="S105" s="158" t="str">
        <f ca="1">IF(LAHIKONTAKTSED!$AJ105,
    IF(AND(
        ISNUMBER(LAHIKONTAKTSED!S105),
        NOT(
            ISERROR(
                DATE(
                    YEAR(LAHIKONTAKTSED!S105),
                    MONTH(LAHIKONTAKTSED!S105),
                    DAY(LAHIKONTAKTSED!S105)
                )
            )
        ),
        IFERROR(LAHIKONTAKTSED!S105 &gt;= TODAY()-13, FALSE),
        IFERROR(LAHIKONTAKTSED!S105 &lt;= TODAY(), FALSE)
    ), 1, -2),
    ""
)</f>
        <v/>
      </c>
      <c r="T105" s="158" t="str">
        <f ca="1">IF(LAHIKONTAKTSED!$AJ105,
    IF(AND(
        ISNUMBER(LAHIKONTAKTSED!T105),
        NOT(
            ISERROR(
                DATE(
                    YEAR(LAHIKONTAKTSED!T105),
                    MONTH(LAHIKONTAKTSED!T105),
                    DAY(LAHIKONTAKTSED!T105)
                )
            )
        ),
        IFERROR(LAHIKONTAKTSED!T105 &gt;= TODAY()-13, FALSE),
        IFERROR(LAHIKONTAKTSED!T105 &lt;= TODAY()+1, FALSE)
    ), 1, -2),
    ""
)</f>
        <v/>
      </c>
      <c r="U105" s="159" t="str">
        <f ca="1">IF(LAHIKONTAKTSED!$AJ105,
    IF(AND(
        ISNUMBER(LAHIKONTAKTSED!U105),
        NOT(
            ISERROR(
                DATE(
                    YEAR(LAHIKONTAKTSED!U105),
                    MONTH(LAHIKONTAKTSED!U105),
                    DAY(LAHIKONTAKTSED!U105)
                )
            )
        ),
        IFERROR(LAHIKONTAKTSED!U105 &gt;= TODAY(), FALSE),
        IFERROR(LAHIKONTAKTSED!U105 &lt;= TODAY() + 11, FALSE)
    ), 1, -2),
    ""
)</f>
        <v/>
      </c>
      <c r="V105" s="136" t="str">
        <f>IF(
    LAHIKONTAKTSED!$AJ105,
    IF(LAHIKONTAKTSED!V105 &lt;&gt; "", 1, -1),
    ""
)</f>
        <v/>
      </c>
      <c r="W105" s="136" t="str">
        <f>IF(
    LAHIKONTAKTSED!$AJ105,
    IF(LAHIKONTAKTSED!W105 &lt;&gt; "", 1, -1),
    ""
)</f>
        <v/>
      </c>
      <c r="X105" s="159" t="str">
        <f ca="1">IF(
    AND(
        LAHIKONTAKTSED!$AJ105
    ),
    IF(
        LAHIKONTAKTSED!X105 &lt;&gt; "",
        IF(
            OR(
            AND(
                ISNUMBER(LAHIKONTAKTSED!X105),
                LAHIKONTAKTSED!X105 &gt; 30000000000,
                LAHIKONTAKTSED!X105 &lt; 63000000000,
                IFERROR(IF(
                    ISERROR(TEXT((CODE(MID("FEDCA@",LEFT(LAHIKONTAKTSED!X105,1),1))-50)*1000000+LEFT(LAHIKONTAKTSED!X105,7),"0000\.00\.00")+0),
                    FALSE,
                    IF(
                        IF(
                            MOD(SUMPRODUCT((MID(LAHIKONTAKTSED!X105,COLUMN($A$1:$J$1),1)+0),(MID("1234567891",COLUMN($A$1:$J$1),1)+0)),11)=10,
                            MOD(MOD(SUMPRODUCT((MID(LAHIKONTAKTSED!X105,COLUMN($A$1:$J$1),1)+0),(MID("3456789123",COLUMN($A$1:$J$1),1)+0)),11),10),
                            MOD(SUMPRODUCT((MID(LAHIKONTAKTSED!X105,COLUMN($A$1:$J$1),1)+0),(MID("1234567891",COLUMN($A$1:$J$1),1)+0)),11)
                        ) = MID(LAHIKONTAKTSED!X105,11,1)+0,
                        TRUE,
                        FALSE
                    )
                ), FALSE)
            ),
            AND(
                ISNUMBER(LAHIKONTAKTSED!X105),
                NOT(
                    ISERROR(
                        DATE(
                            YEAR(LAHIKONTAKTSED!X105),
                            MONTH(LAHIKONTAKTSED!X105),
                            DAY(LAHIKONTAKTSED!X105)
                        )
                    )
                ),
                IFERROR(LAHIKONTAKTSED!X105 &gt;= DATE(1910, 1, 1), FALSE),
                IFERROR(LAHIKONTAKTSED!X105 &lt;= TODAY(), FALSE)
            )
        ), 1, -2),
    -1),
    ""
)</f>
        <v/>
      </c>
    </row>
    <row r="106" spans="1:24" x14ac:dyDescent="0.35">
      <c r="A106" s="138" t="str">
        <f>LAHIKONTAKTSED!A106</f>
        <v/>
      </c>
      <c r="B106" s="154" t="str">
        <f ca="1">IF(LAHIKONTAKTSED!$AJ106,
    IF(AND(
        ISNUMBER(LAHIKONTAKTSED!B106),
        NOT(
            ISERROR(
                DATE(
                    YEAR(LAHIKONTAKTSED!B106),
                    MONTH(LAHIKONTAKTSED!B106),
                    DAY(LAHIKONTAKTSED!B106)
                )
            )
        ),
        IFERROR(LAHIKONTAKTSED!B106 &gt;= TODAY()-13, FALSE),
        IFERROR(LAHIKONTAKTSED!B106 &lt;= TODAY(), FALSE)
    ), 1, -2),
    ""
)</f>
        <v/>
      </c>
      <c r="C106" s="155" t="str">
        <f>IF(LAHIKONTAKTSED!$AJ106,
    IF(AND(
        LAHIKONTAKTSED!C106 &lt;&gt; ""
    ), 1, -2),
    ""
)</f>
        <v/>
      </c>
      <c r="D106" s="155" t="str">
        <f>IF(LAHIKONTAKTSED!$AJ106,
    IF(AND(
        LAHIKONTAKTSED!D106 &lt;&gt; ""
    ), 1, -2),
    ""
)</f>
        <v/>
      </c>
      <c r="E106" s="156" t="str">
        <f ca="1">IF(LAHIKONTAKTSED!$AJ106,
    IF(
        LAHIKONTAKTSED!E106 &lt;&gt; "",
        IF(
            OR(
            AND(
                ISNUMBER(LAHIKONTAKTSED!E106),
                LAHIKONTAKTSED!E106 &gt; 30000000000,
                LAHIKONTAKTSED!E106 &lt; 63000000000,
                IFERROR(IF(
                    ISERROR(TEXT((CODE(MID("FEDCA@",LEFT(LAHIKONTAKTSED!E106,1),1))-50)*1000000+LEFT(LAHIKONTAKTSED!E106,7),"0000\.00\.00")+0),
                    FALSE,
                    IF(
                        IF(
                            MOD(SUMPRODUCT((MID(LAHIKONTAKTSED!E106,COLUMN($A$1:$J$1),1)+0),(MID("1234567891",COLUMN($A$1:$J$1),1)+0)),11)=10,
                            MOD(MOD(SUMPRODUCT((MID(LAHIKONTAKTSED!E106,COLUMN($A$1:$J$1),1)+0),(MID("3456789123",COLUMN($A$1:$J$1),1)+0)),11),10),
                            MOD(SUMPRODUCT((MID(LAHIKONTAKTSED!E106,COLUMN($A$1:$J$1),1)+0),(MID("1234567891",COLUMN($A$1:$J$1),1)+0)),11)
                        ) = MID(LAHIKONTAKTSED!E106,11,1)+0,
                        TRUE,
                        FALSE
                    )
                ), FALSE)
            ),
            AND(
                ISNUMBER(LAHIKONTAKTSED!E106),
                NOT(
                    ISERROR(
                        DATE(
                            YEAR(LAHIKONTAKTSED!E106),
                            MONTH(LAHIKONTAKTSED!E106),
                            DAY(LAHIKONTAKTSED!E106)
                        )
                    )
                ),
                IFERROR(LAHIKONTAKTSED!E106 &gt;= DATE(1910, 1, 1), FALSE),
                IFERROR(LAHIKONTAKTSED!E106 &lt;= TODAY(), FALSE)
            )
        ), 1, -2),
    -1),
    ""
)</f>
        <v/>
      </c>
      <c r="F106" s="137" t="str">
        <f>IF(LAHIKONTAKTSED!$AJ106,
    IF(
        OR(
            LAHIKONTAKTSED!$I106 = "Lapsevanem",
            LAHIKONTAKTSED!$I106 = "Eestkostja"
        ),
        0,
        IF(
            OR(
                AND(_xlfn.NUMBERVALUE(LAHIKONTAKTSED!F106) &gt;  5000000, _xlfn.NUMBERVALUE(LAHIKONTAKTSED!F106) &lt;  5999999),
                AND(_xlfn.NUMBERVALUE(LAHIKONTAKTSED!F106) &gt; 50000000, _xlfn.NUMBERVALUE(LAHIKONTAKTSED!F106) &lt; 59999999)
            ),
            1,
            -2
        )
    ),
    ""
)</f>
        <v/>
      </c>
      <c r="G106" s="137" t="str">
        <f>IF(LAHIKONTAKTSED!$AJ106,
    IF(
        OR(
            LAHIKONTAKTSED!$I106 = "Lapsevanem",
            LAHIKONTAKTSED!$I106 = "Eestkostja"
        ),
        0,
        IF(
            LAHIKONTAKTSED!G106 &lt;&gt; "",
            1,
            2
        )
    ),
    ""
)</f>
        <v/>
      </c>
      <c r="H106" s="137" t="str">
        <f>IF(LAHIKONTAKTSED!$AJ106, IF(LAHIKONTAKTSED!H106 &lt;&gt; "", 1, 2), "")</f>
        <v/>
      </c>
      <c r="I106" s="157" t="str">
        <f>IF(LAHIKONTAKTSED!$AJ106,
    IF(OR(
        EXACT(LAHIKONTAKTSED!I106, "Lähikontaktne"),
        EXACT(LAHIKONTAKTSED!I106, "Lapsevanem"),
        EXACT(LAHIKONTAKTSED!I106, "Eestkostja")
    ), 1, -2),
    ""
)</f>
        <v/>
      </c>
      <c r="J106" s="137" t="str">
        <f>IF(
    AND(LAHIKONTAKTSED!$AJ106,  LAHIKONTAKTSED!$I106 &lt;&gt; ""),
    IF(
        OR(
            EXACT(LAHIKONTAKTSED!$I106, "Lapsevanem"),
            EXACT(LAHIKONTAKTSED!$I106, "Eestkostja")
        ),
        IF(
            LAHIKONTAKTSED!J106 &lt;&gt; "",
            1,
            -2
        ),
        0
    ),
    ""
)</f>
        <v/>
      </c>
      <c r="K106" s="137" t="str">
        <f>IF(
    AND(LAHIKONTAKTSED!$AJ106,  LAHIKONTAKTSED!$I106 &lt;&gt; ""),
    IF(
        OR(
            EXACT(LAHIKONTAKTSED!$I106, "Lapsevanem"),
            EXACT(LAHIKONTAKTSED!$I106, "Eestkostja")
        ),
        IF(
            LAHIKONTAKTSED!K106 &lt;&gt; "",
            1,
            -2
        ),
        0
    ),
    ""
)</f>
        <v/>
      </c>
      <c r="L106" s="137" t="str">
        <f ca="1">IF(
    AND(LAHIKONTAKTSED!$AJ106,  LAHIKONTAKTSED!$I106 &lt;&gt; ""),
    IF(
        OR(
            EXACT(LAHIKONTAKTSED!$I106, "Lapsevanem"),
            EXACT(LAHIKONTAKTSED!$I106, "Eestkostja")
        ),
        IF(
            LAHIKONTAKTSED!L106 &lt;&gt; "",
            IF(
                OR(
                    AND(
                        ISNUMBER(LAHIKONTAKTSED!L106),
                        LAHIKONTAKTSED!L106 &gt; 30000000000,
                        LAHIKONTAKTSED!L106 &lt; 63000000000,
                        IF(
                            ISERROR(TEXT((CODE(MID("FEDCA@",LEFT(LAHIKONTAKTSED!L106,1),1))-50)*1000000+LEFT(LAHIKONTAKTSED!L106,7),"0000\.00\.00")+0),
                            FALSE,
                            IF(
                                IF(
                                    MOD(SUMPRODUCT((MID(LAHIKONTAKTSED!L106,COLUMN($A$1:$J$1),1)+0),(MID("1234567891",COLUMN($A$1:$J$1),1)+0)),11)=10,
                                    MOD(MOD(SUMPRODUCT((MID(LAHIKONTAKTSED!L106,COLUMN($A$1:$J$1),1)+0),(MID("3456789123",COLUMN($A$1:$J$1),1)+0)),11),10),
                                    MOD(SUMPRODUCT((MID(LAHIKONTAKTSED!L106,COLUMN($A$1:$J$1),1)+0),(MID("1234567891",COLUMN($A$1:$J$1),1)+0)),11)
                                ) = MID(LAHIKONTAKTSED!L106,11,1)+0,
                                TRUE,
                                FALSE
                            )
                        )
                    ),
                    AND(
                        ISNUMBER(LAHIKONTAKTSED!L106),
                        NOT(
                            ISERROR(
                                DATE(
                                    YEAR(LAHIKONTAKTSED!L106),
                                    MONTH(LAHIKONTAKTSED!L106),
                                    DAY(LAHIKONTAKTSED!L106)
                                )
                            )
                        ),
                        IFERROR(LAHIKONTAKTSED!L106 &gt;= DATE(1910, 1, 1), FALSE),
                        IFERROR(LAHIKONTAKTSED!L106 &lt;= TODAY(), FALSE)
                    )
                ),
                1,
                -2),
            -1
        ),
        0
    ),
    ""
)</f>
        <v/>
      </c>
      <c r="M106" s="137" t="str">
        <f>IF(
    AND(LAHIKONTAKTSED!$AJ106,  LAHIKONTAKTSED!$I106 &lt;&gt; ""),
    IF(
        OR(
            EXACT(LAHIKONTAKTSED!$I106, "Lapsevanem"),
            EXACT(LAHIKONTAKTSED!$I106, "Eestkostja")
        ),
        IF(
            OR(
                AND(_xlfn.NUMBERVALUE(LAHIKONTAKTSED!M106) &gt;  5000000, _xlfn.NUMBERVALUE(LAHIKONTAKTSED!M106) &lt;  5999999),
                AND(_xlfn.NUMBERVALUE(LAHIKONTAKTSED!M106) &gt; 50000000, _xlfn.NUMBERVALUE(LAHIKONTAKTSED!M106) &lt; 59999999)
            ),
            1,
            -2
        ),
        0
    ),
    ""
)</f>
        <v/>
      </c>
      <c r="N106" s="137" t="str">
        <f>IF(
    AND(LAHIKONTAKTSED!$AJ106,  LAHIKONTAKTSED!$I106 &lt;&gt; ""),
    IF(
        OR(
            EXACT(LAHIKONTAKTSED!$I106, "Lapsevanem"),
            EXACT(LAHIKONTAKTSED!$I106, "Eestkostja")
        ),
        IF(
            LAHIKONTAKTSED!N106 &lt;&gt; "",
            1,
            2
        ),
        0
    ),
    ""
)</f>
        <v/>
      </c>
      <c r="O106" s="136" t="str">
        <f>IF(
    LAHIKONTAKTSED!$AJ106,
    IF(LAHIKONTAKTSED!O106 &lt;&gt; "", 1, -1),
    ""
)</f>
        <v/>
      </c>
      <c r="P106" s="136" t="str">
        <f>IF(
    LAHIKONTAKTSED!$AJ106,
    IF(LAHIKONTAKTSED!P106 &lt;&gt; "", 1, -1),
    ""
)</f>
        <v/>
      </c>
      <c r="Q106" s="136" t="str">
        <f>IF(
    LAHIKONTAKTSED!$AJ106,
    IF(LAHIKONTAKTSED!Q106 &lt;&gt; "", 1, -1),
    ""
)</f>
        <v/>
      </c>
      <c r="R106" s="136" t="str">
        <f>IF(
    LAHIKONTAKTSED!$AJ106,
    IF(LAHIKONTAKTSED!R106 &lt;&gt; "", 1, 2),
    ""
)</f>
        <v/>
      </c>
      <c r="S106" s="158" t="str">
        <f ca="1">IF(LAHIKONTAKTSED!$AJ106,
    IF(AND(
        ISNUMBER(LAHIKONTAKTSED!S106),
        NOT(
            ISERROR(
                DATE(
                    YEAR(LAHIKONTAKTSED!S106),
                    MONTH(LAHIKONTAKTSED!S106),
                    DAY(LAHIKONTAKTSED!S106)
                )
            )
        ),
        IFERROR(LAHIKONTAKTSED!S106 &gt;= TODAY()-13, FALSE),
        IFERROR(LAHIKONTAKTSED!S106 &lt;= TODAY(), FALSE)
    ), 1, -2),
    ""
)</f>
        <v/>
      </c>
      <c r="T106" s="158" t="str">
        <f ca="1">IF(LAHIKONTAKTSED!$AJ106,
    IF(AND(
        ISNUMBER(LAHIKONTAKTSED!T106),
        NOT(
            ISERROR(
                DATE(
                    YEAR(LAHIKONTAKTSED!T106),
                    MONTH(LAHIKONTAKTSED!T106),
                    DAY(LAHIKONTAKTSED!T106)
                )
            )
        ),
        IFERROR(LAHIKONTAKTSED!T106 &gt;= TODAY()-13, FALSE),
        IFERROR(LAHIKONTAKTSED!T106 &lt;= TODAY()+1, FALSE)
    ), 1, -2),
    ""
)</f>
        <v/>
      </c>
      <c r="U106" s="159" t="str">
        <f ca="1">IF(LAHIKONTAKTSED!$AJ106,
    IF(AND(
        ISNUMBER(LAHIKONTAKTSED!U106),
        NOT(
            ISERROR(
                DATE(
                    YEAR(LAHIKONTAKTSED!U106),
                    MONTH(LAHIKONTAKTSED!U106),
                    DAY(LAHIKONTAKTSED!U106)
                )
            )
        ),
        IFERROR(LAHIKONTAKTSED!U106 &gt;= TODAY(), FALSE),
        IFERROR(LAHIKONTAKTSED!U106 &lt;= TODAY() + 11, FALSE)
    ), 1, -2),
    ""
)</f>
        <v/>
      </c>
      <c r="V106" s="136" t="str">
        <f>IF(
    LAHIKONTAKTSED!$AJ106,
    IF(LAHIKONTAKTSED!V106 &lt;&gt; "", 1, -1),
    ""
)</f>
        <v/>
      </c>
      <c r="W106" s="136" t="str">
        <f>IF(
    LAHIKONTAKTSED!$AJ106,
    IF(LAHIKONTAKTSED!W106 &lt;&gt; "", 1, -1),
    ""
)</f>
        <v/>
      </c>
      <c r="X106" s="159" t="str">
        <f ca="1">IF(
    AND(
        LAHIKONTAKTSED!$AJ106
    ),
    IF(
        LAHIKONTAKTSED!X106 &lt;&gt; "",
        IF(
            OR(
            AND(
                ISNUMBER(LAHIKONTAKTSED!X106),
                LAHIKONTAKTSED!X106 &gt; 30000000000,
                LAHIKONTAKTSED!X106 &lt; 63000000000,
                IFERROR(IF(
                    ISERROR(TEXT((CODE(MID("FEDCA@",LEFT(LAHIKONTAKTSED!X106,1),1))-50)*1000000+LEFT(LAHIKONTAKTSED!X106,7),"0000\.00\.00")+0),
                    FALSE,
                    IF(
                        IF(
                            MOD(SUMPRODUCT((MID(LAHIKONTAKTSED!X106,COLUMN($A$1:$J$1),1)+0),(MID("1234567891",COLUMN($A$1:$J$1),1)+0)),11)=10,
                            MOD(MOD(SUMPRODUCT((MID(LAHIKONTAKTSED!X106,COLUMN($A$1:$J$1),1)+0),(MID("3456789123",COLUMN($A$1:$J$1),1)+0)),11),10),
                            MOD(SUMPRODUCT((MID(LAHIKONTAKTSED!X106,COLUMN($A$1:$J$1),1)+0),(MID("1234567891",COLUMN($A$1:$J$1),1)+0)),11)
                        ) = MID(LAHIKONTAKTSED!X106,11,1)+0,
                        TRUE,
                        FALSE
                    )
                ), FALSE)
            ),
            AND(
                ISNUMBER(LAHIKONTAKTSED!X106),
                NOT(
                    ISERROR(
                        DATE(
                            YEAR(LAHIKONTAKTSED!X106),
                            MONTH(LAHIKONTAKTSED!X106),
                            DAY(LAHIKONTAKTSED!X106)
                        )
                    )
                ),
                IFERROR(LAHIKONTAKTSED!X106 &gt;= DATE(1910, 1, 1), FALSE),
                IFERROR(LAHIKONTAKTSED!X106 &lt;= TODAY(), FALSE)
            )
        ), 1, -2),
    -1),
    ""
)</f>
        <v/>
      </c>
    </row>
    <row r="107" spans="1:24" x14ac:dyDescent="0.35">
      <c r="A107" s="138" t="str">
        <f>LAHIKONTAKTSED!A107</f>
        <v/>
      </c>
      <c r="B107" s="154" t="str">
        <f ca="1">IF(LAHIKONTAKTSED!$AJ107,
    IF(AND(
        ISNUMBER(LAHIKONTAKTSED!B107),
        NOT(
            ISERROR(
                DATE(
                    YEAR(LAHIKONTAKTSED!B107),
                    MONTH(LAHIKONTAKTSED!B107),
                    DAY(LAHIKONTAKTSED!B107)
                )
            )
        ),
        IFERROR(LAHIKONTAKTSED!B107 &gt;= TODAY()-13, FALSE),
        IFERROR(LAHIKONTAKTSED!B107 &lt;= TODAY(), FALSE)
    ), 1, -2),
    ""
)</f>
        <v/>
      </c>
      <c r="C107" s="155" t="str">
        <f>IF(LAHIKONTAKTSED!$AJ107,
    IF(AND(
        LAHIKONTAKTSED!C107 &lt;&gt; ""
    ), 1, -2),
    ""
)</f>
        <v/>
      </c>
      <c r="D107" s="155" t="str">
        <f>IF(LAHIKONTAKTSED!$AJ107,
    IF(AND(
        LAHIKONTAKTSED!D107 &lt;&gt; ""
    ), 1, -2),
    ""
)</f>
        <v/>
      </c>
      <c r="E107" s="156" t="str">
        <f ca="1">IF(LAHIKONTAKTSED!$AJ107,
    IF(
        LAHIKONTAKTSED!E107 &lt;&gt; "",
        IF(
            OR(
            AND(
                ISNUMBER(LAHIKONTAKTSED!E107),
                LAHIKONTAKTSED!E107 &gt; 30000000000,
                LAHIKONTAKTSED!E107 &lt; 63000000000,
                IFERROR(IF(
                    ISERROR(TEXT((CODE(MID("FEDCA@",LEFT(LAHIKONTAKTSED!E107,1),1))-50)*1000000+LEFT(LAHIKONTAKTSED!E107,7),"0000\.00\.00")+0),
                    FALSE,
                    IF(
                        IF(
                            MOD(SUMPRODUCT((MID(LAHIKONTAKTSED!E107,COLUMN($A$1:$J$1),1)+0),(MID("1234567891",COLUMN($A$1:$J$1),1)+0)),11)=10,
                            MOD(MOD(SUMPRODUCT((MID(LAHIKONTAKTSED!E107,COLUMN($A$1:$J$1),1)+0),(MID("3456789123",COLUMN($A$1:$J$1),1)+0)),11),10),
                            MOD(SUMPRODUCT((MID(LAHIKONTAKTSED!E107,COLUMN($A$1:$J$1),1)+0),(MID("1234567891",COLUMN($A$1:$J$1),1)+0)),11)
                        ) = MID(LAHIKONTAKTSED!E107,11,1)+0,
                        TRUE,
                        FALSE
                    )
                ), FALSE)
            ),
            AND(
                ISNUMBER(LAHIKONTAKTSED!E107),
                NOT(
                    ISERROR(
                        DATE(
                            YEAR(LAHIKONTAKTSED!E107),
                            MONTH(LAHIKONTAKTSED!E107),
                            DAY(LAHIKONTAKTSED!E107)
                        )
                    )
                ),
                IFERROR(LAHIKONTAKTSED!E107 &gt;= DATE(1910, 1, 1), FALSE),
                IFERROR(LAHIKONTAKTSED!E107 &lt;= TODAY(), FALSE)
            )
        ), 1, -2),
    -1),
    ""
)</f>
        <v/>
      </c>
      <c r="F107" s="137" t="str">
        <f>IF(LAHIKONTAKTSED!$AJ107,
    IF(
        OR(
            LAHIKONTAKTSED!$I107 = "Lapsevanem",
            LAHIKONTAKTSED!$I107 = "Eestkostja"
        ),
        0,
        IF(
            OR(
                AND(_xlfn.NUMBERVALUE(LAHIKONTAKTSED!F107) &gt;  5000000, _xlfn.NUMBERVALUE(LAHIKONTAKTSED!F107) &lt;  5999999),
                AND(_xlfn.NUMBERVALUE(LAHIKONTAKTSED!F107) &gt; 50000000, _xlfn.NUMBERVALUE(LAHIKONTAKTSED!F107) &lt; 59999999)
            ),
            1,
            -2
        )
    ),
    ""
)</f>
        <v/>
      </c>
      <c r="G107" s="137" t="str">
        <f>IF(LAHIKONTAKTSED!$AJ107,
    IF(
        OR(
            LAHIKONTAKTSED!$I107 = "Lapsevanem",
            LAHIKONTAKTSED!$I107 = "Eestkostja"
        ),
        0,
        IF(
            LAHIKONTAKTSED!G107 &lt;&gt; "",
            1,
            2
        )
    ),
    ""
)</f>
        <v/>
      </c>
      <c r="H107" s="137" t="str">
        <f>IF(LAHIKONTAKTSED!$AJ107, IF(LAHIKONTAKTSED!H107 &lt;&gt; "", 1, 2), "")</f>
        <v/>
      </c>
      <c r="I107" s="157" t="str">
        <f>IF(LAHIKONTAKTSED!$AJ107,
    IF(OR(
        EXACT(LAHIKONTAKTSED!I107, "Lähikontaktne"),
        EXACT(LAHIKONTAKTSED!I107, "Lapsevanem"),
        EXACT(LAHIKONTAKTSED!I107, "Eestkostja")
    ), 1, -2),
    ""
)</f>
        <v/>
      </c>
      <c r="J107" s="137" t="str">
        <f>IF(
    AND(LAHIKONTAKTSED!$AJ107,  LAHIKONTAKTSED!$I107 &lt;&gt; ""),
    IF(
        OR(
            EXACT(LAHIKONTAKTSED!$I107, "Lapsevanem"),
            EXACT(LAHIKONTAKTSED!$I107, "Eestkostja")
        ),
        IF(
            LAHIKONTAKTSED!J107 &lt;&gt; "",
            1,
            -2
        ),
        0
    ),
    ""
)</f>
        <v/>
      </c>
      <c r="K107" s="137" t="str">
        <f>IF(
    AND(LAHIKONTAKTSED!$AJ107,  LAHIKONTAKTSED!$I107 &lt;&gt; ""),
    IF(
        OR(
            EXACT(LAHIKONTAKTSED!$I107, "Lapsevanem"),
            EXACT(LAHIKONTAKTSED!$I107, "Eestkostja")
        ),
        IF(
            LAHIKONTAKTSED!K107 &lt;&gt; "",
            1,
            -2
        ),
        0
    ),
    ""
)</f>
        <v/>
      </c>
      <c r="L107" s="137" t="str">
        <f ca="1">IF(
    AND(LAHIKONTAKTSED!$AJ107,  LAHIKONTAKTSED!$I107 &lt;&gt; ""),
    IF(
        OR(
            EXACT(LAHIKONTAKTSED!$I107, "Lapsevanem"),
            EXACT(LAHIKONTAKTSED!$I107, "Eestkostja")
        ),
        IF(
            LAHIKONTAKTSED!L107 &lt;&gt; "",
            IF(
                OR(
                    AND(
                        ISNUMBER(LAHIKONTAKTSED!L107),
                        LAHIKONTAKTSED!L107 &gt; 30000000000,
                        LAHIKONTAKTSED!L107 &lt; 63000000000,
                        IF(
                            ISERROR(TEXT((CODE(MID("FEDCA@",LEFT(LAHIKONTAKTSED!L107,1),1))-50)*1000000+LEFT(LAHIKONTAKTSED!L107,7),"0000\.00\.00")+0),
                            FALSE,
                            IF(
                                IF(
                                    MOD(SUMPRODUCT((MID(LAHIKONTAKTSED!L107,COLUMN($A$1:$J$1),1)+0),(MID("1234567891",COLUMN($A$1:$J$1),1)+0)),11)=10,
                                    MOD(MOD(SUMPRODUCT((MID(LAHIKONTAKTSED!L107,COLUMN($A$1:$J$1),1)+0),(MID("3456789123",COLUMN($A$1:$J$1),1)+0)),11),10),
                                    MOD(SUMPRODUCT((MID(LAHIKONTAKTSED!L107,COLUMN($A$1:$J$1),1)+0),(MID("1234567891",COLUMN($A$1:$J$1),1)+0)),11)
                                ) = MID(LAHIKONTAKTSED!L107,11,1)+0,
                                TRUE,
                                FALSE
                            )
                        )
                    ),
                    AND(
                        ISNUMBER(LAHIKONTAKTSED!L107),
                        NOT(
                            ISERROR(
                                DATE(
                                    YEAR(LAHIKONTAKTSED!L107),
                                    MONTH(LAHIKONTAKTSED!L107),
                                    DAY(LAHIKONTAKTSED!L107)
                                )
                            )
                        ),
                        IFERROR(LAHIKONTAKTSED!L107 &gt;= DATE(1910, 1, 1), FALSE),
                        IFERROR(LAHIKONTAKTSED!L107 &lt;= TODAY(), FALSE)
                    )
                ),
                1,
                -2),
            -1
        ),
        0
    ),
    ""
)</f>
        <v/>
      </c>
      <c r="M107" s="137" t="str">
        <f>IF(
    AND(LAHIKONTAKTSED!$AJ107,  LAHIKONTAKTSED!$I107 &lt;&gt; ""),
    IF(
        OR(
            EXACT(LAHIKONTAKTSED!$I107, "Lapsevanem"),
            EXACT(LAHIKONTAKTSED!$I107, "Eestkostja")
        ),
        IF(
            OR(
                AND(_xlfn.NUMBERVALUE(LAHIKONTAKTSED!M107) &gt;  5000000, _xlfn.NUMBERVALUE(LAHIKONTAKTSED!M107) &lt;  5999999),
                AND(_xlfn.NUMBERVALUE(LAHIKONTAKTSED!M107) &gt; 50000000, _xlfn.NUMBERVALUE(LAHIKONTAKTSED!M107) &lt; 59999999)
            ),
            1,
            -2
        ),
        0
    ),
    ""
)</f>
        <v/>
      </c>
      <c r="N107" s="137" t="str">
        <f>IF(
    AND(LAHIKONTAKTSED!$AJ107,  LAHIKONTAKTSED!$I107 &lt;&gt; ""),
    IF(
        OR(
            EXACT(LAHIKONTAKTSED!$I107, "Lapsevanem"),
            EXACT(LAHIKONTAKTSED!$I107, "Eestkostja")
        ),
        IF(
            LAHIKONTAKTSED!N107 &lt;&gt; "",
            1,
            2
        ),
        0
    ),
    ""
)</f>
        <v/>
      </c>
      <c r="O107" s="136" t="str">
        <f>IF(
    LAHIKONTAKTSED!$AJ107,
    IF(LAHIKONTAKTSED!O107 &lt;&gt; "", 1, -1),
    ""
)</f>
        <v/>
      </c>
      <c r="P107" s="136" t="str">
        <f>IF(
    LAHIKONTAKTSED!$AJ107,
    IF(LAHIKONTAKTSED!P107 &lt;&gt; "", 1, -1),
    ""
)</f>
        <v/>
      </c>
      <c r="Q107" s="136" t="str">
        <f>IF(
    LAHIKONTAKTSED!$AJ107,
    IF(LAHIKONTAKTSED!Q107 &lt;&gt; "", 1, -1),
    ""
)</f>
        <v/>
      </c>
      <c r="R107" s="136" t="str">
        <f>IF(
    LAHIKONTAKTSED!$AJ107,
    IF(LAHIKONTAKTSED!R107 &lt;&gt; "", 1, 2),
    ""
)</f>
        <v/>
      </c>
      <c r="S107" s="158" t="str">
        <f ca="1">IF(LAHIKONTAKTSED!$AJ107,
    IF(AND(
        ISNUMBER(LAHIKONTAKTSED!S107),
        NOT(
            ISERROR(
                DATE(
                    YEAR(LAHIKONTAKTSED!S107),
                    MONTH(LAHIKONTAKTSED!S107),
                    DAY(LAHIKONTAKTSED!S107)
                )
            )
        ),
        IFERROR(LAHIKONTAKTSED!S107 &gt;= TODAY()-13, FALSE),
        IFERROR(LAHIKONTAKTSED!S107 &lt;= TODAY(), FALSE)
    ), 1, -2),
    ""
)</f>
        <v/>
      </c>
      <c r="T107" s="158" t="str">
        <f ca="1">IF(LAHIKONTAKTSED!$AJ107,
    IF(AND(
        ISNUMBER(LAHIKONTAKTSED!T107),
        NOT(
            ISERROR(
                DATE(
                    YEAR(LAHIKONTAKTSED!T107),
                    MONTH(LAHIKONTAKTSED!T107),
                    DAY(LAHIKONTAKTSED!T107)
                )
            )
        ),
        IFERROR(LAHIKONTAKTSED!T107 &gt;= TODAY()-13, FALSE),
        IFERROR(LAHIKONTAKTSED!T107 &lt;= TODAY()+1, FALSE)
    ), 1, -2),
    ""
)</f>
        <v/>
      </c>
      <c r="U107" s="159" t="str">
        <f ca="1">IF(LAHIKONTAKTSED!$AJ107,
    IF(AND(
        ISNUMBER(LAHIKONTAKTSED!U107),
        NOT(
            ISERROR(
                DATE(
                    YEAR(LAHIKONTAKTSED!U107),
                    MONTH(LAHIKONTAKTSED!U107),
                    DAY(LAHIKONTAKTSED!U107)
                )
            )
        ),
        IFERROR(LAHIKONTAKTSED!U107 &gt;= TODAY(), FALSE),
        IFERROR(LAHIKONTAKTSED!U107 &lt;= TODAY() + 11, FALSE)
    ), 1, -2),
    ""
)</f>
        <v/>
      </c>
      <c r="V107" s="136" t="str">
        <f>IF(
    LAHIKONTAKTSED!$AJ107,
    IF(LAHIKONTAKTSED!V107 &lt;&gt; "", 1, -1),
    ""
)</f>
        <v/>
      </c>
      <c r="W107" s="136" t="str">
        <f>IF(
    LAHIKONTAKTSED!$AJ107,
    IF(LAHIKONTAKTSED!W107 &lt;&gt; "", 1, -1),
    ""
)</f>
        <v/>
      </c>
      <c r="X107" s="159" t="str">
        <f ca="1">IF(
    AND(
        LAHIKONTAKTSED!$AJ107
    ),
    IF(
        LAHIKONTAKTSED!X107 &lt;&gt; "",
        IF(
            OR(
            AND(
                ISNUMBER(LAHIKONTAKTSED!X107),
                LAHIKONTAKTSED!X107 &gt; 30000000000,
                LAHIKONTAKTSED!X107 &lt; 63000000000,
                IFERROR(IF(
                    ISERROR(TEXT((CODE(MID("FEDCA@",LEFT(LAHIKONTAKTSED!X107,1),1))-50)*1000000+LEFT(LAHIKONTAKTSED!X107,7),"0000\.00\.00")+0),
                    FALSE,
                    IF(
                        IF(
                            MOD(SUMPRODUCT((MID(LAHIKONTAKTSED!X107,COLUMN($A$1:$J$1),1)+0),(MID("1234567891",COLUMN($A$1:$J$1),1)+0)),11)=10,
                            MOD(MOD(SUMPRODUCT((MID(LAHIKONTAKTSED!X107,COLUMN($A$1:$J$1),1)+0),(MID("3456789123",COLUMN($A$1:$J$1),1)+0)),11),10),
                            MOD(SUMPRODUCT((MID(LAHIKONTAKTSED!X107,COLUMN($A$1:$J$1),1)+0),(MID("1234567891",COLUMN($A$1:$J$1),1)+0)),11)
                        ) = MID(LAHIKONTAKTSED!X107,11,1)+0,
                        TRUE,
                        FALSE
                    )
                ), FALSE)
            ),
            AND(
                ISNUMBER(LAHIKONTAKTSED!X107),
                NOT(
                    ISERROR(
                        DATE(
                            YEAR(LAHIKONTAKTSED!X107),
                            MONTH(LAHIKONTAKTSED!X107),
                            DAY(LAHIKONTAKTSED!X107)
                        )
                    )
                ),
                IFERROR(LAHIKONTAKTSED!X107 &gt;= DATE(1910, 1, 1), FALSE),
                IFERROR(LAHIKONTAKTSED!X107 &lt;= TODAY(), FALSE)
            )
        ), 1, -2),
    -1),
    ""
)</f>
        <v/>
      </c>
    </row>
    <row r="108" spans="1:24" x14ac:dyDescent="0.35">
      <c r="A108" s="138" t="str">
        <f>LAHIKONTAKTSED!A108</f>
        <v/>
      </c>
      <c r="B108" s="154" t="str">
        <f ca="1">IF(LAHIKONTAKTSED!$AJ108,
    IF(AND(
        ISNUMBER(LAHIKONTAKTSED!B108),
        NOT(
            ISERROR(
                DATE(
                    YEAR(LAHIKONTAKTSED!B108),
                    MONTH(LAHIKONTAKTSED!B108),
                    DAY(LAHIKONTAKTSED!B108)
                )
            )
        ),
        IFERROR(LAHIKONTAKTSED!B108 &gt;= TODAY()-13, FALSE),
        IFERROR(LAHIKONTAKTSED!B108 &lt;= TODAY(), FALSE)
    ), 1, -2),
    ""
)</f>
        <v/>
      </c>
      <c r="C108" s="155" t="str">
        <f>IF(LAHIKONTAKTSED!$AJ108,
    IF(AND(
        LAHIKONTAKTSED!C108 &lt;&gt; ""
    ), 1, -2),
    ""
)</f>
        <v/>
      </c>
      <c r="D108" s="155" t="str">
        <f>IF(LAHIKONTAKTSED!$AJ108,
    IF(AND(
        LAHIKONTAKTSED!D108 &lt;&gt; ""
    ), 1, -2),
    ""
)</f>
        <v/>
      </c>
      <c r="E108" s="156" t="str">
        <f ca="1">IF(LAHIKONTAKTSED!$AJ108,
    IF(
        LAHIKONTAKTSED!E108 &lt;&gt; "",
        IF(
            OR(
            AND(
                ISNUMBER(LAHIKONTAKTSED!E108),
                LAHIKONTAKTSED!E108 &gt; 30000000000,
                LAHIKONTAKTSED!E108 &lt; 63000000000,
                IFERROR(IF(
                    ISERROR(TEXT((CODE(MID("FEDCA@",LEFT(LAHIKONTAKTSED!E108,1),1))-50)*1000000+LEFT(LAHIKONTAKTSED!E108,7),"0000\.00\.00")+0),
                    FALSE,
                    IF(
                        IF(
                            MOD(SUMPRODUCT((MID(LAHIKONTAKTSED!E108,COLUMN($A$1:$J$1),1)+0),(MID("1234567891",COLUMN($A$1:$J$1),1)+0)),11)=10,
                            MOD(MOD(SUMPRODUCT((MID(LAHIKONTAKTSED!E108,COLUMN($A$1:$J$1),1)+0),(MID("3456789123",COLUMN($A$1:$J$1),1)+0)),11),10),
                            MOD(SUMPRODUCT((MID(LAHIKONTAKTSED!E108,COLUMN($A$1:$J$1),1)+0),(MID("1234567891",COLUMN($A$1:$J$1),1)+0)),11)
                        ) = MID(LAHIKONTAKTSED!E108,11,1)+0,
                        TRUE,
                        FALSE
                    )
                ), FALSE)
            ),
            AND(
                ISNUMBER(LAHIKONTAKTSED!E108),
                NOT(
                    ISERROR(
                        DATE(
                            YEAR(LAHIKONTAKTSED!E108),
                            MONTH(LAHIKONTAKTSED!E108),
                            DAY(LAHIKONTAKTSED!E108)
                        )
                    )
                ),
                IFERROR(LAHIKONTAKTSED!E108 &gt;= DATE(1910, 1, 1), FALSE),
                IFERROR(LAHIKONTAKTSED!E108 &lt;= TODAY(), FALSE)
            )
        ), 1, -2),
    -1),
    ""
)</f>
        <v/>
      </c>
      <c r="F108" s="137" t="str">
        <f>IF(LAHIKONTAKTSED!$AJ108,
    IF(
        OR(
            LAHIKONTAKTSED!$I108 = "Lapsevanem",
            LAHIKONTAKTSED!$I108 = "Eestkostja"
        ),
        0,
        IF(
            OR(
                AND(_xlfn.NUMBERVALUE(LAHIKONTAKTSED!F108) &gt;  5000000, _xlfn.NUMBERVALUE(LAHIKONTAKTSED!F108) &lt;  5999999),
                AND(_xlfn.NUMBERVALUE(LAHIKONTAKTSED!F108) &gt; 50000000, _xlfn.NUMBERVALUE(LAHIKONTAKTSED!F108) &lt; 59999999)
            ),
            1,
            -2
        )
    ),
    ""
)</f>
        <v/>
      </c>
      <c r="G108" s="137" t="str">
        <f>IF(LAHIKONTAKTSED!$AJ108,
    IF(
        OR(
            LAHIKONTAKTSED!$I108 = "Lapsevanem",
            LAHIKONTAKTSED!$I108 = "Eestkostja"
        ),
        0,
        IF(
            LAHIKONTAKTSED!G108 &lt;&gt; "",
            1,
            2
        )
    ),
    ""
)</f>
        <v/>
      </c>
      <c r="H108" s="137" t="str">
        <f>IF(LAHIKONTAKTSED!$AJ108, IF(LAHIKONTAKTSED!H108 &lt;&gt; "", 1, 2), "")</f>
        <v/>
      </c>
      <c r="I108" s="157" t="str">
        <f>IF(LAHIKONTAKTSED!$AJ108,
    IF(OR(
        EXACT(LAHIKONTAKTSED!I108, "Lähikontaktne"),
        EXACT(LAHIKONTAKTSED!I108, "Lapsevanem"),
        EXACT(LAHIKONTAKTSED!I108, "Eestkostja")
    ), 1, -2),
    ""
)</f>
        <v/>
      </c>
      <c r="J108" s="137" t="str">
        <f>IF(
    AND(LAHIKONTAKTSED!$AJ108,  LAHIKONTAKTSED!$I108 &lt;&gt; ""),
    IF(
        OR(
            EXACT(LAHIKONTAKTSED!$I108, "Lapsevanem"),
            EXACT(LAHIKONTAKTSED!$I108, "Eestkostja")
        ),
        IF(
            LAHIKONTAKTSED!J108 &lt;&gt; "",
            1,
            -2
        ),
        0
    ),
    ""
)</f>
        <v/>
      </c>
      <c r="K108" s="137" t="str">
        <f>IF(
    AND(LAHIKONTAKTSED!$AJ108,  LAHIKONTAKTSED!$I108 &lt;&gt; ""),
    IF(
        OR(
            EXACT(LAHIKONTAKTSED!$I108, "Lapsevanem"),
            EXACT(LAHIKONTAKTSED!$I108, "Eestkostja")
        ),
        IF(
            LAHIKONTAKTSED!K108 &lt;&gt; "",
            1,
            -2
        ),
        0
    ),
    ""
)</f>
        <v/>
      </c>
      <c r="L108" s="137" t="str">
        <f ca="1">IF(
    AND(LAHIKONTAKTSED!$AJ108,  LAHIKONTAKTSED!$I108 &lt;&gt; ""),
    IF(
        OR(
            EXACT(LAHIKONTAKTSED!$I108, "Lapsevanem"),
            EXACT(LAHIKONTAKTSED!$I108, "Eestkostja")
        ),
        IF(
            LAHIKONTAKTSED!L108 &lt;&gt; "",
            IF(
                OR(
                    AND(
                        ISNUMBER(LAHIKONTAKTSED!L108),
                        LAHIKONTAKTSED!L108 &gt; 30000000000,
                        LAHIKONTAKTSED!L108 &lt; 63000000000,
                        IF(
                            ISERROR(TEXT((CODE(MID("FEDCA@",LEFT(LAHIKONTAKTSED!L108,1),1))-50)*1000000+LEFT(LAHIKONTAKTSED!L108,7),"0000\.00\.00")+0),
                            FALSE,
                            IF(
                                IF(
                                    MOD(SUMPRODUCT((MID(LAHIKONTAKTSED!L108,COLUMN($A$1:$J$1),1)+0),(MID("1234567891",COLUMN($A$1:$J$1),1)+0)),11)=10,
                                    MOD(MOD(SUMPRODUCT((MID(LAHIKONTAKTSED!L108,COLUMN($A$1:$J$1),1)+0),(MID("3456789123",COLUMN($A$1:$J$1),1)+0)),11),10),
                                    MOD(SUMPRODUCT((MID(LAHIKONTAKTSED!L108,COLUMN($A$1:$J$1),1)+0),(MID("1234567891",COLUMN($A$1:$J$1),1)+0)),11)
                                ) = MID(LAHIKONTAKTSED!L108,11,1)+0,
                                TRUE,
                                FALSE
                            )
                        )
                    ),
                    AND(
                        ISNUMBER(LAHIKONTAKTSED!L108),
                        NOT(
                            ISERROR(
                                DATE(
                                    YEAR(LAHIKONTAKTSED!L108),
                                    MONTH(LAHIKONTAKTSED!L108),
                                    DAY(LAHIKONTAKTSED!L108)
                                )
                            )
                        ),
                        IFERROR(LAHIKONTAKTSED!L108 &gt;= DATE(1910, 1, 1), FALSE),
                        IFERROR(LAHIKONTAKTSED!L108 &lt;= TODAY(), FALSE)
                    )
                ),
                1,
                -2),
            -1
        ),
        0
    ),
    ""
)</f>
        <v/>
      </c>
      <c r="M108" s="137" t="str">
        <f>IF(
    AND(LAHIKONTAKTSED!$AJ108,  LAHIKONTAKTSED!$I108 &lt;&gt; ""),
    IF(
        OR(
            EXACT(LAHIKONTAKTSED!$I108, "Lapsevanem"),
            EXACT(LAHIKONTAKTSED!$I108, "Eestkostja")
        ),
        IF(
            OR(
                AND(_xlfn.NUMBERVALUE(LAHIKONTAKTSED!M108) &gt;  5000000, _xlfn.NUMBERVALUE(LAHIKONTAKTSED!M108) &lt;  5999999),
                AND(_xlfn.NUMBERVALUE(LAHIKONTAKTSED!M108) &gt; 50000000, _xlfn.NUMBERVALUE(LAHIKONTAKTSED!M108) &lt; 59999999)
            ),
            1,
            -2
        ),
        0
    ),
    ""
)</f>
        <v/>
      </c>
      <c r="N108" s="137" t="str">
        <f>IF(
    AND(LAHIKONTAKTSED!$AJ108,  LAHIKONTAKTSED!$I108 &lt;&gt; ""),
    IF(
        OR(
            EXACT(LAHIKONTAKTSED!$I108, "Lapsevanem"),
            EXACT(LAHIKONTAKTSED!$I108, "Eestkostja")
        ),
        IF(
            LAHIKONTAKTSED!N108 &lt;&gt; "",
            1,
            2
        ),
        0
    ),
    ""
)</f>
        <v/>
      </c>
      <c r="O108" s="136" t="str">
        <f>IF(
    LAHIKONTAKTSED!$AJ108,
    IF(LAHIKONTAKTSED!O108 &lt;&gt; "", 1, -1),
    ""
)</f>
        <v/>
      </c>
      <c r="P108" s="136" t="str">
        <f>IF(
    LAHIKONTAKTSED!$AJ108,
    IF(LAHIKONTAKTSED!P108 &lt;&gt; "", 1, -1),
    ""
)</f>
        <v/>
      </c>
      <c r="Q108" s="136" t="str">
        <f>IF(
    LAHIKONTAKTSED!$AJ108,
    IF(LAHIKONTAKTSED!Q108 &lt;&gt; "", 1, -1),
    ""
)</f>
        <v/>
      </c>
      <c r="R108" s="136" t="str">
        <f>IF(
    LAHIKONTAKTSED!$AJ108,
    IF(LAHIKONTAKTSED!R108 &lt;&gt; "", 1, 2),
    ""
)</f>
        <v/>
      </c>
      <c r="S108" s="158" t="str">
        <f ca="1">IF(LAHIKONTAKTSED!$AJ108,
    IF(AND(
        ISNUMBER(LAHIKONTAKTSED!S108),
        NOT(
            ISERROR(
                DATE(
                    YEAR(LAHIKONTAKTSED!S108),
                    MONTH(LAHIKONTAKTSED!S108),
                    DAY(LAHIKONTAKTSED!S108)
                )
            )
        ),
        IFERROR(LAHIKONTAKTSED!S108 &gt;= TODAY()-13, FALSE),
        IFERROR(LAHIKONTAKTSED!S108 &lt;= TODAY(), FALSE)
    ), 1, -2),
    ""
)</f>
        <v/>
      </c>
      <c r="T108" s="158" t="str">
        <f ca="1">IF(LAHIKONTAKTSED!$AJ108,
    IF(AND(
        ISNUMBER(LAHIKONTAKTSED!T108),
        NOT(
            ISERROR(
                DATE(
                    YEAR(LAHIKONTAKTSED!T108),
                    MONTH(LAHIKONTAKTSED!T108),
                    DAY(LAHIKONTAKTSED!T108)
                )
            )
        ),
        IFERROR(LAHIKONTAKTSED!T108 &gt;= TODAY()-13, FALSE),
        IFERROR(LAHIKONTAKTSED!T108 &lt;= TODAY()+1, FALSE)
    ), 1, -2),
    ""
)</f>
        <v/>
      </c>
      <c r="U108" s="159" t="str">
        <f ca="1">IF(LAHIKONTAKTSED!$AJ108,
    IF(AND(
        ISNUMBER(LAHIKONTAKTSED!U108),
        NOT(
            ISERROR(
                DATE(
                    YEAR(LAHIKONTAKTSED!U108),
                    MONTH(LAHIKONTAKTSED!U108),
                    DAY(LAHIKONTAKTSED!U108)
                )
            )
        ),
        IFERROR(LAHIKONTAKTSED!U108 &gt;= TODAY(), FALSE),
        IFERROR(LAHIKONTAKTSED!U108 &lt;= TODAY() + 11, FALSE)
    ), 1, -2),
    ""
)</f>
        <v/>
      </c>
      <c r="V108" s="136" t="str">
        <f>IF(
    LAHIKONTAKTSED!$AJ108,
    IF(LAHIKONTAKTSED!V108 &lt;&gt; "", 1, -1),
    ""
)</f>
        <v/>
      </c>
      <c r="W108" s="136" t="str">
        <f>IF(
    LAHIKONTAKTSED!$AJ108,
    IF(LAHIKONTAKTSED!W108 &lt;&gt; "", 1, -1),
    ""
)</f>
        <v/>
      </c>
      <c r="X108" s="159" t="str">
        <f ca="1">IF(
    AND(
        LAHIKONTAKTSED!$AJ108
    ),
    IF(
        LAHIKONTAKTSED!X108 &lt;&gt; "",
        IF(
            OR(
            AND(
                ISNUMBER(LAHIKONTAKTSED!X108),
                LAHIKONTAKTSED!X108 &gt; 30000000000,
                LAHIKONTAKTSED!X108 &lt; 63000000000,
                IFERROR(IF(
                    ISERROR(TEXT((CODE(MID("FEDCA@",LEFT(LAHIKONTAKTSED!X108,1),1))-50)*1000000+LEFT(LAHIKONTAKTSED!X108,7),"0000\.00\.00")+0),
                    FALSE,
                    IF(
                        IF(
                            MOD(SUMPRODUCT((MID(LAHIKONTAKTSED!X108,COLUMN($A$1:$J$1),1)+0),(MID("1234567891",COLUMN($A$1:$J$1),1)+0)),11)=10,
                            MOD(MOD(SUMPRODUCT((MID(LAHIKONTAKTSED!X108,COLUMN($A$1:$J$1),1)+0),(MID("3456789123",COLUMN($A$1:$J$1),1)+0)),11),10),
                            MOD(SUMPRODUCT((MID(LAHIKONTAKTSED!X108,COLUMN($A$1:$J$1),1)+0),(MID("1234567891",COLUMN($A$1:$J$1),1)+0)),11)
                        ) = MID(LAHIKONTAKTSED!X108,11,1)+0,
                        TRUE,
                        FALSE
                    )
                ), FALSE)
            ),
            AND(
                ISNUMBER(LAHIKONTAKTSED!X108),
                NOT(
                    ISERROR(
                        DATE(
                            YEAR(LAHIKONTAKTSED!X108),
                            MONTH(LAHIKONTAKTSED!X108),
                            DAY(LAHIKONTAKTSED!X108)
                        )
                    )
                ),
                IFERROR(LAHIKONTAKTSED!X108 &gt;= DATE(1910, 1, 1), FALSE),
                IFERROR(LAHIKONTAKTSED!X108 &lt;= TODAY(), FALSE)
            )
        ), 1, -2),
    -1),
    ""
)</f>
        <v/>
      </c>
    </row>
    <row r="109" spans="1:24" x14ac:dyDescent="0.35">
      <c r="A109" s="138" t="str">
        <f>LAHIKONTAKTSED!A109</f>
        <v/>
      </c>
      <c r="B109" s="154" t="str">
        <f ca="1">IF(LAHIKONTAKTSED!$AJ109,
    IF(AND(
        ISNUMBER(LAHIKONTAKTSED!B109),
        NOT(
            ISERROR(
                DATE(
                    YEAR(LAHIKONTAKTSED!B109),
                    MONTH(LAHIKONTAKTSED!B109),
                    DAY(LAHIKONTAKTSED!B109)
                )
            )
        ),
        IFERROR(LAHIKONTAKTSED!B109 &gt;= TODAY()-13, FALSE),
        IFERROR(LAHIKONTAKTSED!B109 &lt;= TODAY(), FALSE)
    ), 1, -2),
    ""
)</f>
        <v/>
      </c>
      <c r="C109" s="155" t="str">
        <f>IF(LAHIKONTAKTSED!$AJ109,
    IF(AND(
        LAHIKONTAKTSED!C109 &lt;&gt; ""
    ), 1, -2),
    ""
)</f>
        <v/>
      </c>
      <c r="D109" s="155" t="str">
        <f>IF(LAHIKONTAKTSED!$AJ109,
    IF(AND(
        LAHIKONTAKTSED!D109 &lt;&gt; ""
    ), 1, -2),
    ""
)</f>
        <v/>
      </c>
      <c r="E109" s="156" t="str">
        <f ca="1">IF(LAHIKONTAKTSED!$AJ109,
    IF(
        LAHIKONTAKTSED!E109 &lt;&gt; "",
        IF(
            OR(
            AND(
                ISNUMBER(LAHIKONTAKTSED!E109),
                LAHIKONTAKTSED!E109 &gt; 30000000000,
                LAHIKONTAKTSED!E109 &lt; 63000000000,
                IFERROR(IF(
                    ISERROR(TEXT((CODE(MID("FEDCA@",LEFT(LAHIKONTAKTSED!E109,1),1))-50)*1000000+LEFT(LAHIKONTAKTSED!E109,7),"0000\.00\.00")+0),
                    FALSE,
                    IF(
                        IF(
                            MOD(SUMPRODUCT((MID(LAHIKONTAKTSED!E109,COLUMN($A$1:$J$1),1)+0),(MID("1234567891",COLUMN($A$1:$J$1),1)+0)),11)=10,
                            MOD(MOD(SUMPRODUCT((MID(LAHIKONTAKTSED!E109,COLUMN($A$1:$J$1),1)+0),(MID("3456789123",COLUMN($A$1:$J$1),1)+0)),11),10),
                            MOD(SUMPRODUCT((MID(LAHIKONTAKTSED!E109,COLUMN($A$1:$J$1),1)+0),(MID("1234567891",COLUMN($A$1:$J$1),1)+0)),11)
                        ) = MID(LAHIKONTAKTSED!E109,11,1)+0,
                        TRUE,
                        FALSE
                    )
                ), FALSE)
            ),
            AND(
                ISNUMBER(LAHIKONTAKTSED!E109),
                NOT(
                    ISERROR(
                        DATE(
                            YEAR(LAHIKONTAKTSED!E109),
                            MONTH(LAHIKONTAKTSED!E109),
                            DAY(LAHIKONTAKTSED!E109)
                        )
                    )
                ),
                IFERROR(LAHIKONTAKTSED!E109 &gt;= DATE(1910, 1, 1), FALSE),
                IFERROR(LAHIKONTAKTSED!E109 &lt;= TODAY(), FALSE)
            )
        ), 1, -2),
    -1),
    ""
)</f>
        <v/>
      </c>
      <c r="F109" s="137" t="str">
        <f>IF(LAHIKONTAKTSED!$AJ109,
    IF(
        OR(
            LAHIKONTAKTSED!$I109 = "Lapsevanem",
            LAHIKONTAKTSED!$I109 = "Eestkostja"
        ),
        0,
        IF(
            OR(
                AND(_xlfn.NUMBERVALUE(LAHIKONTAKTSED!F109) &gt;  5000000, _xlfn.NUMBERVALUE(LAHIKONTAKTSED!F109) &lt;  5999999),
                AND(_xlfn.NUMBERVALUE(LAHIKONTAKTSED!F109) &gt; 50000000, _xlfn.NUMBERVALUE(LAHIKONTAKTSED!F109) &lt; 59999999)
            ),
            1,
            -2
        )
    ),
    ""
)</f>
        <v/>
      </c>
      <c r="G109" s="137" t="str">
        <f>IF(LAHIKONTAKTSED!$AJ109,
    IF(
        OR(
            LAHIKONTAKTSED!$I109 = "Lapsevanem",
            LAHIKONTAKTSED!$I109 = "Eestkostja"
        ),
        0,
        IF(
            LAHIKONTAKTSED!G109 &lt;&gt; "",
            1,
            2
        )
    ),
    ""
)</f>
        <v/>
      </c>
      <c r="H109" s="137" t="str">
        <f>IF(LAHIKONTAKTSED!$AJ109, IF(LAHIKONTAKTSED!H109 &lt;&gt; "", 1, 2), "")</f>
        <v/>
      </c>
      <c r="I109" s="157" t="str">
        <f>IF(LAHIKONTAKTSED!$AJ109,
    IF(OR(
        EXACT(LAHIKONTAKTSED!I109, "Lähikontaktne"),
        EXACT(LAHIKONTAKTSED!I109, "Lapsevanem"),
        EXACT(LAHIKONTAKTSED!I109, "Eestkostja")
    ), 1, -2),
    ""
)</f>
        <v/>
      </c>
      <c r="J109" s="137" t="str">
        <f>IF(
    AND(LAHIKONTAKTSED!$AJ109,  LAHIKONTAKTSED!$I109 &lt;&gt; ""),
    IF(
        OR(
            EXACT(LAHIKONTAKTSED!$I109, "Lapsevanem"),
            EXACT(LAHIKONTAKTSED!$I109, "Eestkostja")
        ),
        IF(
            LAHIKONTAKTSED!J109 &lt;&gt; "",
            1,
            -2
        ),
        0
    ),
    ""
)</f>
        <v/>
      </c>
      <c r="K109" s="137" t="str">
        <f>IF(
    AND(LAHIKONTAKTSED!$AJ109,  LAHIKONTAKTSED!$I109 &lt;&gt; ""),
    IF(
        OR(
            EXACT(LAHIKONTAKTSED!$I109, "Lapsevanem"),
            EXACT(LAHIKONTAKTSED!$I109, "Eestkostja")
        ),
        IF(
            LAHIKONTAKTSED!K109 &lt;&gt; "",
            1,
            -2
        ),
        0
    ),
    ""
)</f>
        <v/>
      </c>
      <c r="L109" s="137" t="str">
        <f ca="1">IF(
    AND(LAHIKONTAKTSED!$AJ109,  LAHIKONTAKTSED!$I109 &lt;&gt; ""),
    IF(
        OR(
            EXACT(LAHIKONTAKTSED!$I109, "Lapsevanem"),
            EXACT(LAHIKONTAKTSED!$I109, "Eestkostja")
        ),
        IF(
            LAHIKONTAKTSED!L109 &lt;&gt; "",
            IF(
                OR(
                    AND(
                        ISNUMBER(LAHIKONTAKTSED!L109),
                        LAHIKONTAKTSED!L109 &gt; 30000000000,
                        LAHIKONTAKTSED!L109 &lt; 63000000000,
                        IF(
                            ISERROR(TEXT((CODE(MID("FEDCA@",LEFT(LAHIKONTAKTSED!L109,1),1))-50)*1000000+LEFT(LAHIKONTAKTSED!L109,7),"0000\.00\.00")+0),
                            FALSE,
                            IF(
                                IF(
                                    MOD(SUMPRODUCT((MID(LAHIKONTAKTSED!L109,COLUMN($A$1:$J$1),1)+0),(MID("1234567891",COLUMN($A$1:$J$1),1)+0)),11)=10,
                                    MOD(MOD(SUMPRODUCT((MID(LAHIKONTAKTSED!L109,COLUMN($A$1:$J$1),1)+0),(MID("3456789123",COLUMN($A$1:$J$1),1)+0)),11),10),
                                    MOD(SUMPRODUCT((MID(LAHIKONTAKTSED!L109,COLUMN($A$1:$J$1),1)+0),(MID("1234567891",COLUMN($A$1:$J$1),1)+0)),11)
                                ) = MID(LAHIKONTAKTSED!L109,11,1)+0,
                                TRUE,
                                FALSE
                            )
                        )
                    ),
                    AND(
                        ISNUMBER(LAHIKONTAKTSED!L109),
                        NOT(
                            ISERROR(
                                DATE(
                                    YEAR(LAHIKONTAKTSED!L109),
                                    MONTH(LAHIKONTAKTSED!L109),
                                    DAY(LAHIKONTAKTSED!L109)
                                )
                            )
                        ),
                        IFERROR(LAHIKONTAKTSED!L109 &gt;= DATE(1910, 1, 1), FALSE),
                        IFERROR(LAHIKONTAKTSED!L109 &lt;= TODAY(), FALSE)
                    )
                ),
                1,
                -2),
            -1
        ),
        0
    ),
    ""
)</f>
        <v/>
      </c>
      <c r="M109" s="137" t="str">
        <f>IF(
    AND(LAHIKONTAKTSED!$AJ109,  LAHIKONTAKTSED!$I109 &lt;&gt; ""),
    IF(
        OR(
            EXACT(LAHIKONTAKTSED!$I109, "Lapsevanem"),
            EXACT(LAHIKONTAKTSED!$I109, "Eestkostja")
        ),
        IF(
            OR(
                AND(_xlfn.NUMBERVALUE(LAHIKONTAKTSED!M109) &gt;  5000000, _xlfn.NUMBERVALUE(LAHIKONTAKTSED!M109) &lt;  5999999),
                AND(_xlfn.NUMBERVALUE(LAHIKONTAKTSED!M109) &gt; 50000000, _xlfn.NUMBERVALUE(LAHIKONTAKTSED!M109) &lt; 59999999)
            ),
            1,
            -2
        ),
        0
    ),
    ""
)</f>
        <v/>
      </c>
      <c r="N109" s="137" t="str">
        <f>IF(
    AND(LAHIKONTAKTSED!$AJ109,  LAHIKONTAKTSED!$I109 &lt;&gt; ""),
    IF(
        OR(
            EXACT(LAHIKONTAKTSED!$I109, "Lapsevanem"),
            EXACT(LAHIKONTAKTSED!$I109, "Eestkostja")
        ),
        IF(
            LAHIKONTAKTSED!N109 &lt;&gt; "",
            1,
            2
        ),
        0
    ),
    ""
)</f>
        <v/>
      </c>
      <c r="O109" s="136" t="str">
        <f>IF(
    LAHIKONTAKTSED!$AJ109,
    IF(LAHIKONTAKTSED!O109 &lt;&gt; "", 1, -1),
    ""
)</f>
        <v/>
      </c>
      <c r="P109" s="136" t="str">
        <f>IF(
    LAHIKONTAKTSED!$AJ109,
    IF(LAHIKONTAKTSED!P109 &lt;&gt; "", 1, -1),
    ""
)</f>
        <v/>
      </c>
      <c r="Q109" s="136" t="str">
        <f>IF(
    LAHIKONTAKTSED!$AJ109,
    IF(LAHIKONTAKTSED!Q109 &lt;&gt; "", 1, -1),
    ""
)</f>
        <v/>
      </c>
      <c r="R109" s="136" t="str">
        <f>IF(
    LAHIKONTAKTSED!$AJ109,
    IF(LAHIKONTAKTSED!R109 &lt;&gt; "", 1, 2),
    ""
)</f>
        <v/>
      </c>
      <c r="S109" s="158" t="str">
        <f ca="1">IF(LAHIKONTAKTSED!$AJ109,
    IF(AND(
        ISNUMBER(LAHIKONTAKTSED!S109),
        NOT(
            ISERROR(
                DATE(
                    YEAR(LAHIKONTAKTSED!S109),
                    MONTH(LAHIKONTAKTSED!S109),
                    DAY(LAHIKONTAKTSED!S109)
                )
            )
        ),
        IFERROR(LAHIKONTAKTSED!S109 &gt;= TODAY()-13, FALSE),
        IFERROR(LAHIKONTAKTSED!S109 &lt;= TODAY(), FALSE)
    ), 1, -2),
    ""
)</f>
        <v/>
      </c>
      <c r="T109" s="158" t="str">
        <f ca="1">IF(LAHIKONTAKTSED!$AJ109,
    IF(AND(
        ISNUMBER(LAHIKONTAKTSED!T109),
        NOT(
            ISERROR(
                DATE(
                    YEAR(LAHIKONTAKTSED!T109),
                    MONTH(LAHIKONTAKTSED!T109),
                    DAY(LAHIKONTAKTSED!T109)
                )
            )
        ),
        IFERROR(LAHIKONTAKTSED!T109 &gt;= TODAY()-13, FALSE),
        IFERROR(LAHIKONTAKTSED!T109 &lt;= TODAY()+1, FALSE)
    ), 1, -2),
    ""
)</f>
        <v/>
      </c>
      <c r="U109" s="159" t="str">
        <f ca="1">IF(LAHIKONTAKTSED!$AJ109,
    IF(AND(
        ISNUMBER(LAHIKONTAKTSED!U109),
        NOT(
            ISERROR(
                DATE(
                    YEAR(LAHIKONTAKTSED!U109),
                    MONTH(LAHIKONTAKTSED!U109),
                    DAY(LAHIKONTAKTSED!U109)
                )
            )
        ),
        IFERROR(LAHIKONTAKTSED!U109 &gt;= TODAY(), FALSE),
        IFERROR(LAHIKONTAKTSED!U109 &lt;= TODAY() + 11, FALSE)
    ), 1, -2),
    ""
)</f>
        <v/>
      </c>
      <c r="V109" s="136" t="str">
        <f>IF(
    LAHIKONTAKTSED!$AJ109,
    IF(LAHIKONTAKTSED!V109 &lt;&gt; "", 1, -1),
    ""
)</f>
        <v/>
      </c>
      <c r="W109" s="136" t="str">
        <f>IF(
    LAHIKONTAKTSED!$AJ109,
    IF(LAHIKONTAKTSED!W109 &lt;&gt; "", 1, -1),
    ""
)</f>
        <v/>
      </c>
      <c r="X109" s="159" t="str">
        <f ca="1">IF(
    AND(
        LAHIKONTAKTSED!$AJ109
    ),
    IF(
        LAHIKONTAKTSED!X109 &lt;&gt; "",
        IF(
            OR(
            AND(
                ISNUMBER(LAHIKONTAKTSED!X109),
                LAHIKONTAKTSED!X109 &gt; 30000000000,
                LAHIKONTAKTSED!X109 &lt; 63000000000,
                IFERROR(IF(
                    ISERROR(TEXT((CODE(MID("FEDCA@",LEFT(LAHIKONTAKTSED!X109,1),1))-50)*1000000+LEFT(LAHIKONTAKTSED!X109,7),"0000\.00\.00")+0),
                    FALSE,
                    IF(
                        IF(
                            MOD(SUMPRODUCT((MID(LAHIKONTAKTSED!X109,COLUMN($A$1:$J$1),1)+0),(MID("1234567891",COLUMN($A$1:$J$1),1)+0)),11)=10,
                            MOD(MOD(SUMPRODUCT((MID(LAHIKONTAKTSED!X109,COLUMN($A$1:$J$1),1)+0),(MID("3456789123",COLUMN($A$1:$J$1),1)+0)),11),10),
                            MOD(SUMPRODUCT((MID(LAHIKONTAKTSED!X109,COLUMN($A$1:$J$1),1)+0),(MID("1234567891",COLUMN($A$1:$J$1),1)+0)),11)
                        ) = MID(LAHIKONTAKTSED!X109,11,1)+0,
                        TRUE,
                        FALSE
                    )
                ), FALSE)
            ),
            AND(
                ISNUMBER(LAHIKONTAKTSED!X109),
                NOT(
                    ISERROR(
                        DATE(
                            YEAR(LAHIKONTAKTSED!X109),
                            MONTH(LAHIKONTAKTSED!X109),
                            DAY(LAHIKONTAKTSED!X109)
                        )
                    )
                ),
                IFERROR(LAHIKONTAKTSED!X109 &gt;= DATE(1910, 1, 1), FALSE),
                IFERROR(LAHIKONTAKTSED!X109 &lt;= TODAY(), FALSE)
            )
        ), 1, -2),
    -1),
    ""
)</f>
        <v/>
      </c>
    </row>
    <row r="110" spans="1:24" x14ac:dyDescent="0.35">
      <c r="A110" s="138" t="str">
        <f>LAHIKONTAKTSED!A110</f>
        <v/>
      </c>
      <c r="B110" s="154" t="str">
        <f ca="1">IF(LAHIKONTAKTSED!$AJ110,
    IF(AND(
        ISNUMBER(LAHIKONTAKTSED!B110),
        NOT(
            ISERROR(
                DATE(
                    YEAR(LAHIKONTAKTSED!B110),
                    MONTH(LAHIKONTAKTSED!B110),
                    DAY(LAHIKONTAKTSED!B110)
                )
            )
        ),
        IFERROR(LAHIKONTAKTSED!B110 &gt;= TODAY()-13, FALSE),
        IFERROR(LAHIKONTAKTSED!B110 &lt;= TODAY(), FALSE)
    ), 1, -2),
    ""
)</f>
        <v/>
      </c>
      <c r="C110" s="155" t="str">
        <f>IF(LAHIKONTAKTSED!$AJ110,
    IF(AND(
        LAHIKONTAKTSED!C110 &lt;&gt; ""
    ), 1, -2),
    ""
)</f>
        <v/>
      </c>
      <c r="D110" s="155" t="str">
        <f>IF(LAHIKONTAKTSED!$AJ110,
    IF(AND(
        LAHIKONTAKTSED!D110 &lt;&gt; ""
    ), 1, -2),
    ""
)</f>
        <v/>
      </c>
      <c r="E110" s="156" t="str">
        <f ca="1">IF(LAHIKONTAKTSED!$AJ110,
    IF(
        LAHIKONTAKTSED!E110 &lt;&gt; "",
        IF(
            OR(
            AND(
                ISNUMBER(LAHIKONTAKTSED!E110),
                LAHIKONTAKTSED!E110 &gt; 30000000000,
                LAHIKONTAKTSED!E110 &lt; 63000000000,
                IFERROR(IF(
                    ISERROR(TEXT((CODE(MID("FEDCA@",LEFT(LAHIKONTAKTSED!E110,1),1))-50)*1000000+LEFT(LAHIKONTAKTSED!E110,7),"0000\.00\.00")+0),
                    FALSE,
                    IF(
                        IF(
                            MOD(SUMPRODUCT((MID(LAHIKONTAKTSED!E110,COLUMN($A$1:$J$1),1)+0),(MID("1234567891",COLUMN($A$1:$J$1),1)+0)),11)=10,
                            MOD(MOD(SUMPRODUCT((MID(LAHIKONTAKTSED!E110,COLUMN($A$1:$J$1),1)+0),(MID("3456789123",COLUMN($A$1:$J$1),1)+0)),11),10),
                            MOD(SUMPRODUCT((MID(LAHIKONTAKTSED!E110,COLUMN($A$1:$J$1),1)+0),(MID("1234567891",COLUMN($A$1:$J$1),1)+0)),11)
                        ) = MID(LAHIKONTAKTSED!E110,11,1)+0,
                        TRUE,
                        FALSE
                    )
                ), FALSE)
            ),
            AND(
                ISNUMBER(LAHIKONTAKTSED!E110),
                NOT(
                    ISERROR(
                        DATE(
                            YEAR(LAHIKONTAKTSED!E110),
                            MONTH(LAHIKONTAKTSED!E110),
                            DAY(LAHIKONTAKTSED!E110)
                        )
                    )
                ),
                IFERROR(LAHIKONTAKTSED!E110 &gt;= DATE(1910, 1, 1), FALSE),
                IFERROR(LAHIKONTAKTSED!E110 &lt;= TODAY(), FALSE)
            )
        ), 1, -2),
    -1),
    ""
)</f>
        <v/>
      </c>
      <c r="F110" s="137" t="str">
        <f>IF(LAHIKONTAKTSED!$AJ110,
    IF(
        OR(
            LAHIKONTAKTSED!$I110 = "Lapsevanem",
            LAHIKONTAKTSED!$I110 = "Eestkostja"
        ),
        0,
        IF(
            OR(
                AND(_xlfn.NUMBERVALUE(LAHIKONTAKTSED!F110) &gt;  5000000, _xlfn.NUMBERVALUE(LAHIKONTAKTSED!F110) &lt;  5999999),
                AND(_xlfn.NUMBERVALUE(LAHIKONTAKTSED!F110) &gt; 50000000, _xlfn.NUMBERVALUE(LAHIKONTAKTSED!F110) &lt; 59999999)
            ),
            1,
            -2
        )
    ),
    ""
)</f>
        <v/>
      </c>
      <c r="G110" s="137" t="str">
        <f>IF(LAHIKONTAKTSED!$AJ110,
    IF(
        OR(
            LAHIKONTAKTSED!$I110 = "Lapsevanem",
            LAHIKONTAKTSED!$I110 = "Eestkostja"
        ),
        0,
        IF(
            LAHIKONTAKTSED!G110 &lt;&gt; "",
            1,
            2
        )
    ),
    ""
)</f>
        <v/>
      </c>
      <c r="H110" s="137" t="str">
        <f>IF(LAHIKONTAKTSED!$AJ110, IF(LAHIKONTAKTSED!H110 &lt;&gt; "", 1, 2), "")</f>
        <v/>
      </c>
      <c r="I110" s="157" t="str">
        <f>IF(LAHIKONTAKTSED!$AJ110,
    IF(OR(
        EXACT(LAHIKONTAKTSED!I110, "Lähikontaktne"),
        EXACT(LAHIKONTAKTSED!I110, "Lapsevanem"),
        EXACT(LAHIKONTAKTSED!I110, "Eestkostja")
    ), 1, -2),
    ""
)</f>
        <v/>
      </c>
      <c r="J110" s="137" t="str">
        <f>IF(
    AND(LAHIKONTAKTSED!$AJ110,  LAHIKONTAKTSED!$I110 &lt;&gt; ""),
    IF(
        OR(
            EXACT(LAHIKONTAKTSED!$I110, "Lapsevanem"),
            EXACT(LAHIKONTAKTSED!$I110, "Eestkostja")
        ),
        IF(
            LAHIKONTAKTSED!J110 &lt;&gt; "",
            1,
            -2
        ),
        0
    ),
    ""
)</f>
        <v/>
      </c>
      <c r="K110" s="137" t="str">
        <f>IF(
    AND(LAHIKONTAKTSED!$AJ110,  LAHIKONTAKTSED!$I110 &lt;&gt; ""),
    IF(
        OR(
            EXACT(LAHIKONTAKTSED!$I110, "Lapsevanem"),
            EXACT(LAHIKONTAKTSED!$I110, "Eestkostja")
        ),
        IF(
            LAHIKONTAKTSED!K110 &lt;&gt; "",
            1,
            -2
        ),
        0
    ),
    ""
)</f>
        <v/>
      </c>
      <c r="L110" s="137" t="str">
        <f ca="1">IF(
    AND(LAHIKONTAKTSED!$AJ110,  LAHIKONTAKTSED!$I110 &lt;&gt; ""),
    IF(
        OR(
            EXACT(LAHIKONTAKTSED!$I110, "Lapsevanem"),
            EXACT(LAHIKONTAKTSED!$I110, "Eestkostja")
        ),
        IF(
            LAHIKONTAKTSED!L110 &lt;&gt; "",
            IF(
                OR(
                    AND(
                        ISNUMBER(LAHIKONTAKTSED!L110),
                        LAHIKONTAKTSED!L110 &gt; 30000000000,
                        LAHIKONTAKTSED!L110 &lt; 63000000000,
                        IF(
                            ISERROR(TEXT((CODE(MID("FEDCA@",LEFT(LAHIKONTAKTSED!L110,1),1))-50)*1000000+LEFT(LAHIKONTAKTSED!L110,7),"0000\.00\.00")+0),
                            FALSE,
                            IF(
                                IF(
                                    MOD(SUMPRODUCT((MID(LAHIKONTAKTSED!L110,COLUMN($A$1:$J$1),1)+0),(MID("1234567891",COLUMN($A$1:$J$1),1)+0)),11)=10,
                                    MOD(MOD(SUMPRODUCT((MID(LAHIKONTAKTSED!L110,COLUMN($A$1:$J$1),1)+0),(MID("3456789123",COLUMN($A$1:$J$1),1)+0)),11),10),
                                    MOD(SUMPRODUCT((MID(LAHIKONTAKTSED!L110,COLUMN($A$1:$J$1),1)+0),(MID("1234567891",COLUMN($A$1:$J$1),1)+0)),11)
                                ) = MID(LAHIKONTAKTSED!L110,11,1)+0,
                                TRUE,
                                FALSE
                            )
                        )
                    ),
                    AND(
                        ISNUMBER(LAHIKONTAKTSED!L110),
                        NOT(
                            ISERROR(
                                DATE(
                                    YEAR(LAHIKONTAKTSED!L110),
                                    MONTH(LAHIKONTAKTSED!L110),
                                    DAY(LAHIKONTAKTSED!L110)
                                )
                            )
                        ),
                        IFERROR(LAHIKONTAKTSED!L110 &gt;= DATE(1910, 1, 1), FALSE),
                        IFERROR(LAHIKONTAKTSED!L110 &lt;= TODAY(), FALSE)
                    )
                ),
                1,
                -2),
            -1
        ),
        0
    ),
    ""
)</f>
        <v/>
      </c>
      <c r="M110" s="137" t="str">
        <f>IF(
    AND(LAHIKONTAKTSED!$AJ110,  LAHIKONTAKTSED!$I110 &lt;&gt; ""),
    IF(
        OR(
            EXACT(LAHIKONTAKTSED!$I110, "Lapsevanem"),
            EXACT(LAHIKONTAKTSED!$I110, "Eestkostja")
        ),
        IF(
            OR(
                AND(_xlfn.NUMBERVALUE(LAHIKONTAKTSED!M110) &gt;  5000000, _xlfn.NUMBERVALUE(LAHIKONTAKTSED!M110) &lt;  5999999),
                AND(_xlfn.NUMBERVALUE(LAHIKONTAKTSED!M110) &gt; 50000000, _xlfn.NUMBERVALUE(LAHIKONTAKTSED!M110) &lt; 59999999)
            ),
            1,
            -2
        ),
        0
    ),
    ""
)</f>
        <v/>
      </c>
      <c r="N110" s="137" t="str">
        <f>IF(
    AND(LAHIKONTAKTSED!$AJ110,  LAHIKONTAKTSED!$I110 &lt;&gt; ""),
    IF(
        OR(
            EXACT(LAHIKONTAKTSED!$I110, "Lapsevanem"),
            EXACT(LAHIKONTAKTSED!$I110, "Eestkostja")
        ),
        IF(
            LAHIKONTAKTSED!N110 &lt;&gt; "",
            1,
            2
        ),
        0
    ),
    ""
)</f>
        <v/>
      </c>
      <c r="O110" s="136" t="str">
        <f>IF(
    LAHIKONTAKTSED!$AJ110,
    IF(LAHIKONTAKTSED!O110 &lt;&gt; "", 1, -1),
    ""
)</f>
        <v/>
      </c>
      <c r="P110" s="136" t="str">
        <f>IF(
    LAHIKONTAKTSED!$AJ110,
    IF(LAHIKONTAKTSED!P110 &lt;&gt; "", 1, -1),
    ""
)</f>
        <v/>
      </c>
      <c r="Q110" s="136" t="str">
        <f>IF(
    LAHIKONTAKTSED!$AJ110,
    IF(LAHIKONTAKTSED!Q110 &lt;&gt; "", 1, -1),
    ""
)</f>
        <v/>
      </c>
      <c r="R110" s="136" t="str">
        <f>IF(
    LAHIKONTAKTSED!$AJ110,
    IF(LAHIKONTAKTSED!R110 &lt;&gt; "", 1, 2),
    ""
)</f>
        <v/>
      </c>
      <c r="S110" s="158" t="str">
        <f ca="1">IF(LAHIKONTAKTSED!$AJ110,
    IF(AND(
        ISNUMBER(LAHIKONTAKTSED!S110),
        NOT(
            ISERROR(
                DATE(
                    YEAR(LAHIKONTAKTSED!S110),
                    MONTH(LAHIKONTAKTSED!S110),
                    DAY(LAHIKONTAKTSED!S110)
                )
            )
        ),
        IFERROR(LAHIKONTAKTSED!S110 &gt;= TODAY()-13, FALSE),
        IFERROR(LAHIKONTAKTSED!S110 &lt;= TODAY(), FALSE)
    ), 1, -2),
    ""
)</f>
        <v/>
      </c>
      <c r="T110" s="158" t="str">
        <f ca="1">IF(LAHIKONTAKTSED!$AJ110,
    IF(AND(
        ISNUMBER(LAHIKONTAKTSED!T110),
        NOT(
            ISERROR(
                DATE(
                    YEAR(LAHIKONTAKTSED!T110),
                    MONTH(LAHIKONTAKTSED!T110),
                    DAY(LAHIKONTAKTSED!T110)
                )
            )
        ),
        IFERROR(LAHIKONTAKTSED!T110 &gt;= TODAY()-13, FALSE),
        IFERROR(LAHIKONTAKTSED!T110 &lt;= TODAY()+1, FALSE)
    ), 1, -2),
    ""
)</f>
        <v/>
      </c>
      <c r="U110" s="159" t="str">
        <f ca="1">IF(LAHIKONTAKTSED!$AJ110,
    IF(AND(
        ISNUMBER(LAHIKONTAKTSED!U110),
        NOT(
            ISERROR(
                DATE(
                    YEAR(LAHIKONTAKTSED!U110),
                    MONTH(LAHIKONTAKTSED!U110),
                    DAY(LAHIKONTAKTSED!U110)
                )
            )
        ),
        IFERROR(LAHIKONTAKTSED!U110 &gt;= TODAY(), FALSE),
        IFERROR(LAHIKONTAKTSED!U110 &lt;= TODAY() + 11, FALSE)
    ), 1, -2),
    ""
)</f>
        <v/>
      </c>
      <c r="V110" s="136" t="str">
        <f>IF(
    LAHIKONTAKTSED!$AJ110,
    IF(LAHIKONTAKTSED!V110 &lt;&gt; "", 1, -1),
    ""
)</f>
        <v/>
      </c>
      <c r="W110" s="136" t="str">
        <f>IF(
    LAHIKONTAKTSED!$AJ110,
    IF(LAHIKONTAKTSED!W110 &lt;&gt; "", 1, -1),
    ""
)</f>
        <v/>
      </c>
      <c r="X110" s="159" t="str">
        <f ca="1">IF(
    AND(
        LAHIKONTAKTSED!$AJ110
    ),
    IF(
        LAHIKONTAKTSED!X110 &lt;&gt; "",
        IF(
            OR(
            AND(
                ISNUMBER(LAHIKONTAKTSED!X110),
                LAHIKONTAKTSED!X110 &gt; 30000000000,
                LAHIKONTAKTSED!X110 &lt; 63000000000,
                IFERROR(IF(
                    ISERROR(TEXT((CODE(MID("FEDCA@",LEFT(LAHIKONTAKTSED!X110,1),1))-50)*1000000+LEFT(LAHIKONTAKTSED!X110,7),"0000\.00\.00")+0),
                    FALSE,
                    IF(
                        IF(
                            MOD(SUMPRODUCT((MID(LAHIKONTAKTSED!X110,COLUMN($A$1:$J$1),1)+0),(MID("1234567891",COLUMN($A$1:$J$1),1)+0)),11)=10,
                            MOD(MOD(SUMPRODUCT((MID(LAHIKONTAKTSED!X110,COLUMN($A$1:$J$1),1)+0),(MID("3456789123",COLUMN($A$1:$J$1),1)+0)),11),10),
                            MOD(SUMPRODUCT((MID(LAHIKONTAKTSED!X110,COLUMN($A$1:$J$1),1)+0),(MID("1234567891",COLUMN($A$1:$J$1),1)+0)),11)
                        ) = MID(LAHIKONTAKTSED!X110,11,1)+0,
                        TRUE,
                        FALSE
                    )
                ), FALSE)
            ),
            AND(
                ISNUMBER(LAHIKONTAKTSED!X110),
                NOT(
                    ISERROR(
                        DATE(
                            YEAR(LAHIKONTAKTSED!X110),
                            MONTH(LAHIKONTAKTSED!X110),
                            DAY(LAHIKONTAKTSED!X110)
                        )
                    )
                ),
                IFERROR(LAHIKONTAKTSED!X110 &gt;= DATE(1910, 1, 1), FALSE),
                IFERROR(LAHIKONTAKTSED!X110 &lt;= TODAY(), FALSE)
            )
        ), 1, -2),
    -1),
    ""
)</f>
        <v/>
      </c>
    </row>
    <row r="111" spans="1:24" x14ac:dyDescent="0.35">
      <c r="A111" s="138" t="str">
        <f>LAHIKONTAKTSED!A111</f>
        <v/>
      </c>
      <c r="B111" s="154" t="str">
        <f ca="1">IF(LAHIKONTAKTSED!$AJ111,
    IF(AND(
        ISNUMBER(LAHIKONTAKTSED!B111),
        NOT(
            ISERROR(
                DATE(
                    YEAR(LAHIKONTAKTSED!B111),
                    MONTH(LAHIKONTAKTSED!B111),
                    DAY(LAHIKONTAKTSED!B111)
                )
            )
        ),
        IFERROR(LAHIKONTAKTSED!B111 &gt;= TODAY()-13, FALSE),
        IFERROR(LAHIKONTAKTSED!B111 &lt;= TODAY(), FALSE)
    ), 1, -2),
    ""
)</f>
        <v/>
      </c>
      <c r="C111" s="155" t="str">
        <f>IF(LAHIKONTAKTSED!$AJ111,
    IF(AND(
        LAHIKONTAKTSED!C111 &lt;&gt; ""
    ), 1, -2),
    ""
)</f>
        <v/>
      </c>
      <c r="D111" s="155" t="str">
        <f>IF(LAHIKONTAKTSED!$AJ111,
    IF(AND(
        LAHIKONTAKTSED!D111 &lt;&gt; ""
    ), 1, -2),
    ""
)</f>
        <v/>
      </c>
      <c r="E111" s="156" t="str">
        <f ca="1">IF(LAHIKONTAKTSED!$AJ111,
    IF(
        LAHIKONTAKTSED!E111 &lt;&gt; "",
        IF(
            OR(
            AND(
                ISNUMBER(LAHIKONTAKTSED!E111),
                LAHIKONTAKTSED!E111 &gt; 30000000000,
                LAHIKONTAKTSED!E111 &lt; 63000000000,
                IFERROR(IF(
                    ISERROR(TEXT((CODE(MID("FEDCA@",LEFT(LAHIKONTAKTSED!E111,1),1))-50)*1000000+LEFT(LAHIKONTAKTSED!E111,7),"0000\.00\.00")+0),
                    FALSE,
                    IF(
                        IF(
                            MOD(SUMPRODUCT((MID(LAHIKONTAKTSED!E111,COLUMN($A$1:$J$1),1)+0),(MID("1234567891",COLUMN($A$1:$J$1),1)+0)),11)=10,
                            MOD(MOD(SUMPRODUCT((MID(LAHIKONTAKTSED!E111,COLUMN($A$1:$J$1),1)+0),(MID("3456789123",COLUMN($A$1:$J$1),1)+0)),11),10),
                            MOD(SUMPRODUCT((MID(LAHIKONTAKTSED!E111,COLUMN($A$1:$J$1),1)+0),(MID("1234567891",COLUMN($A$1:$J$1),1)+0)),11)
                        ) = MID(LAHIKONTAKTSED!E111,11,1)+0,
                        TRUE,
                        FALSE
                    )
                ), FALSE)
            ),
            AND(
                ISNUMBER(LAHIKONTAKTSED!E111),
                NOT(
                    ISERROR(
                        DATE(
                            YEAR(LAHIKONTAKTSED!E111),
                            MONTH(LAHIKONTAKTSED!E111),
                            DAY(LAHIKONTAKTSED!E111)
                        )
                    )
                ),
                IFERROR(LAHIKONTAKTSED!E111 &gt;= DATE(1910, 1, 1), FALSE),
                IFERROR(LAHIKONTAKTSED!E111 &lt;= TODAY(), FALSE)
            )
        ), 1, -2),
    -1),
    ""
)</f>
        <v/>
      </c>
      <c r="F111" s="137" t="str">
        <f>IF(LAHIKONTAKTSED!$AJ111,
    IF(
        OR(
            LAHIKONTAKTSED!$I111 = "Lapsevanem",
            LAHIKONTAKTSED!$I111 = "Eestkostja"
        ),
        0,
        IF(
            OR(
                AND(_xlfn.NUMBERVALUE(LAHIKONTAKTSED!F111) &gt;  5000000, _xlfn.NUMBERVALUE(LAHIKONTAKTSED!F111) &lt;  5999999),
                AND(_xlfn.NUMBERVALUE(LAHIKONTAKTSED!F111) &gt; 50000000, _xlfn.NUMBERVALUE(LAHIKONTAKTSED!F111) &lt; 59999999)
            ),
            1,
            -2
        )
    ),
    ""
)</f>
        <v/>
      </c>
      <c r="G111" s="137" t="str">
        <f>IF(LAHIKONTAKTSED!$AJ111,
    IF(
        OR(
            LAHIKONTAKTSED!$I111 = "Lapsevanem",
            LAHIKONTAKTSED!$I111 = "Eestkostja"
        ),
        0,
        IF(
            LAHIKONTAKTSED!G111 &lt;&gt; "",
            1,
            2
        )
    ),
    ""
)</f>
        <v/>
      </c>
      <c r="H111" s="137" t="str">
        <f>IF(LAHIKONTAKTSED!$AJ111, IF(LAHIKONTAKTSED!H111 &lt;&gt; "", 1, 2), "")</f>
        <v/>
      </c>
      <c r="I111" s="157" t="str">
        <f>IF(LAHIKONTAKTSED!$AJ111,
    IF(OR(
        EXACT(LAHIKONTAKTSED!I111, "Lähikontaktne"),
        EXACT(LAHIKONTAKTSED!I111, "Lapsevanem"),
        EXACT(LAHIKONTAKTSED!I111, "Eestkostja")
    ), 1, -2),
    ""
)</f>
        <v/>
      </c>
      <c r="J111" s="137" t="str">
        <f>IF(
    AND(LAHIKONTAKTSED!$AJ111,  LAHIKONTAKTSED!$I111 &lt;&gt; ""),
    IF(
        OR(
            EXACT(LAHIKONTAKTSED!$I111, "Lapsevanem"),
            EXACT(LAHIKONTAKTSED!$I111, "Eestkostja")
        ),
        IF(
            LAHIKONTAKTSED!J111 &lt;&gt; "",
            1,
            -2
        ),
        0
    ),
    ""
)</f>
        <v/>
      </c>
      <c r="K111" s="137" t="str">
        <f>IF(
    AND(LAHIKONTAKTSED!$AJ111,  LAHIKONTAKTSED!$I111 &lt;&gt; ""),
    IF(
        OR(
            EXACT(LAHIKONTAKTSED!$I111, "Lapsevanem"),
            EXACT(LAHIKONTAKTSED!$I111, "Eestkostja")
        ),
        IF(
            LAHIKONTAKTSED!K111 &lt;&gt; "",
            1,
            -2
        ),
        0
    ),
    ""
)</f>
        <v/>
      </c>
      <c r="L111" s="137" t="str">
        <f ca="1">IF(
    AND(LAHIKONTAKTSED!$AJ111,  LAHIKONTAKTSED!$I111 &lt;&gt; ""),
    IF(
        OR(
            EXACT(LAHIKONTAKTSED!$I111, "Lapsevanem"),
            EXACT(LAHIKONTAKTSED!$I111, "Eestkostja")
        ),
        IF(
            LAHIKONTAKTSED!L111 &lt;&gt; "",
            IF(
                OR(
                    AND(
                        ISNUMBER(LAHIKONTAKTSED!L111),
                        LAHIKONTAKTSED!L111 &gt; 30000000000,
                        LAHIKONTAKTSED!L111 &lt; 63000000000,
                        IF(
                            ISERROR(TEXT((CODE(MID("FEDCA@",LEFT(LAHIKONTAKTSED!L111,1),1))-50)*1000000+LEFT(LAHIKONTAKTSED!L111,7),"0000\.00\.00")+0),
                            FALSE,
                            IF(
                                IF(
                                    MOD(SUMPRODUCT((MID(LAHIKONTAKTSED!L111,COLUMN($A$1:$J$1),1)+0),(MID("1234567891",COLUMN($A$1:$J$1),1)+0)),11)=10,
                                    MOD(MOD(SUMPRODUCT((MID(LAHIKONTAKTSED!L111,COLUMN($A$1:$J$1),1)+0),(MID("3456789123",COLUMN($A$1:$J$1),1)+0)),11),10),
                                    MOD(SUMPRODUCT((MID(LAHIKONTAKTSED!L111,COLUMN($A$1:$J$1),1)+0),(MID("1234567891",COLUMN($A$1:$J$1),1)+0)),11)
                                ) = MID(LAHIKONTAKTSED!L111,11,1)+0,
                                TRUE,
                                FALSE
                            )
                        )
                    ),
                    AND(
                        ISNUMBER(LAHIKONTAKTSED!L111),
                        NOT(
                            ISERROR(
                                DATE(
                                    YEAR(LAHIKONTAKTSED!L111),
                                    MONTH(LAHIKONTAKTSED!L111),
                                    DAY(LAHIKONTAKTSED!L111)
                                )
                            )
                        ),
                        IFERROR(LAHIKONTAKTSED!L111 &gt;= DATE(1910, 1, 1), FALSE),
                        IFERROR(LAHIKONTAKTSED!L111 &lt;= TODAY(), FALSE)
                    )
                ),
                1,
                -2),
            -1
        ),
        0
    ),
    ""
)</f>
        <v/>
      </c>
      <c r="M111" s="137" t="str">
        <f>IF(
    AND(LAHIKONTAKTSED!$AJ111,  LAHIKONTAKTSED!$I111 &lt;&gt; ""),
    IF(
        OR(
            EXACT(LAHIKONTAKTSED!$I111, "Lapsevanem"),
            EXACT(LAHIKONTAKTSED!$I111, "Eestkostja")
        ),
        IF(
            OR(
                AND(_xlfn.NUMBERVALUE(LAHIKONTAKTSED!M111) &gt;  5000000, _xlfn.NUMBERVALUE(LAHIKONTAKTSED!M111) &lt;  5999999),
                AND(_xlfn.NUMBERVALUE(LAHIKONTAKTSED!M111) &gt; 50000000, _xlfn.NUMBERVALUE(LAHIKONTAKTSED!M111) &lt; 59999999)
            ),
            1,
            -2
        ),
        0
    ),
    ""
)</f>
        <v/>
      </c>
      <c r="N111" s="137" t="str">
        <f>IF(
    AND(LAHIKONTAKTSED!$AJ111,  LAHIKONTAKTSED!$I111 &lt;&gt; ""),
    IF(
        OR(
            EXACT(LAHIKONTAKTSED!$I111, "Lapsevanem"),
            EXACT(LAHIKONTAKTSED!$I111, "Eestkostja")
        ),
        IF(
            LAHIKONTAKTSED!N111 &lt;&gt; "",
            1,
            2
        ),
        0
    ),
    ""
)</f>
        <v/>
      </c>
      <c r="O111" s="136" t="str">
        <f>IF(
    LAHIKONTAKTSED!$AJ111,
    IF(LAHIKONTAKTSED!O111 &lt;&gt; "", 1, -1),
    ""
)</f>
        <v/>
      </c>
      <c r="P111" s="136" t="str">
        <f>IF(
    LAHIKONTAKTSED!$AJ111,
    IF(LAHIKONTAKTSED!P111 &lt;&gt; "", 1, -1),
    ""
)</f>
        <v/>
      </c>
      <c r="Q111" s="136" t="str">
        <f>IF(
    LAHIKONTAKTSED!$AJ111,
    IF(LAHIKONTAKTSED!Q111 &lt;&gt; "", 1, -1),
    ""
)</f>
        <v/>
      </c>
      <c r="R111" s="136" t="str">
        <f>IF(
    LAHIKONTAKTSED!$AJ111,
    IF(LAHIKONTAKTSED!R111 &lt;&gt; "", 1, 2),
    ""
)</f>
        <v/>
      </c>
      <c r="S111" s="158" t="str">
        <f ca="1">IF(LAHIKONTAKTSED!$AJ111,
    IF(AND(
        ISNUMBER(LAHIKONTAKTSED!S111),
        NOT(
            ISERROR(
                DATE(
                    YEAR(LAHIKONTAKTSED!S111),
                    MONTH(LAHIKONTAKTSED!S111),
                    DAY(LAHIKONTAKTSED!S111)
                )
            )
        ),
        IFERROR(LAHIKONTAKTSED!S111 &gt;= TODAY()-13, FALSE),
        IFERROR(LAHIKONTAKTSED!S111 &lt;= TODAY(), FALSE)
    ), 1, -2),
    ""
)</f>
        <v/>
      </c>
      <c r="T111" s="158" t="str">
        <f ca="1">IF(LAHIKONTAKTSED!$AJ111,
    IF(AND(
        ISNUMBER(LAHIKONTAKTSED!T111),
        NOT(
            ISERROR(
                DATE(
                    YEAR(LAHIKONTAKTSED!T111),
                    MONTH(LAHIKONTAKTSED!T111),
                    DAY(LAHIKONTAKTSED!T111)
                )
            )
        ),
        IFERROR(LAHIKONTAKTSED!T111 &gt;= TODAY()-13, FALSE),
        IFERROR(LAHIKONTAKTSED!T111 &lt;= TODAY()+1, FALSE)
    ), 1, -2),
    ""
)</f>
        <v/>
      </c>
      <c r="U111" s="159" t="str">
        <f ca="1">IF(LAHIKONTAKTSED!$AJ111,
    IF(AND(
        ISNUMBER(LAHIKONTAKTSED!U111),
        NOT(
            ISERROR(
                DATE(
                    YEAR(LAHIKONTAKTSED!U111),
                    MONTH(LAHIKONTAKTSED!U111),
                    DAY(LAHIKONTAKTSED!U111)
                )
            )
        ),
        IFERROR(LAHIKONTAKTSED!U111 &gt;= TODAY(), FALSE),
        IFERROR(LAHIKONTAKTSED!U111 &lt;= TODAY() + 11, FALSE)
    ), 1, -2),
    ""
)</f>
        <v/>
      </c>
      <c r="V111" s="136" t="str">
        <f>IF(
    LAHIKONTAKTSED!$AJ111,
    IF(LAHIKONTAKTSED!V111 &lt;&gt; "", 1, -1),
    ""
)</f>
        <v/>
      </c>
      <c r="W111" s="136" t="str">
        <f>IF(
    LAHIKONTAKTSED!$AJ111,
    IF(LAHIKONTAKTSED!W111 &lt;&gt; "", 1, -1),
    ""
)</f>
        <v/>
      </c>
      <c r="X111" s="159" t="str">
        <f ca="1">IF(
    AND(
        LAHIKONTAKTSED!$AJ111
    ),
    IF(
        LAHIKONTAKTSED!X111 &lt;&gt; "",
        IF(
            OR(
            AND(
                ISNUMBER(LAHIKONTAKTSED!X111),
                LAHIKONTAKTSED!X111 &gt; 30000000000,
                LAHIKONTAKTSED!X111 &lt; 63000000000,
                IFERROR(IF(
                    ISERROR(TEXT((CODE(MID("FEDCA@",LEFT(LAHIKONTAKTSED!X111,1),1))-50)*1000000+LEFT(LAHIKONTAKTSED!X111,7),"0000\.00\.00")+0),
                    FALSE,
                    IF(
                        IF(
                            MOD(SUMPRODUCT((MID(LAHIKONTAKTSED!X111,COLUMN($A$1:$J$1),1)+0),(MID("1234567891",COLUMN($A$1:$J$1),1)+0)),11)=10,
                            MOD(MOD(SUMPRODUCT((MID(LAHIKONTAKTSED!X111,COLUMN($A$1:$J$1),1)+0),(MID("3456789123",COLUMN($A$1:$J$1),1)+0)),11),10),
                            MOD(SUMPRODUCT((MID(LAHIKONTAKTSED!X111,COLUMN($A$1:$J$1),1)+0),(MID("1234567891",COLUMN($A$1:$J$1),1)+0)),11)
                        ) = MID(LAHIKONTAKTSED!X111,11,1)+0,
                        TRUE,
                        FALSE
                    )
                ), FALSE)
            ),
            AND(
                ISNUMBER(LAHIKONTAKTSED!X111),
                NOT(
                    ISERROR(
                        DATE(
                            YEAR(LAHIKONTAKTSED!X111),
                            MONTH(LAHIKONTAKTSED!X111),
                            DAY(LAHIKONTAKTSED!X111)
                        )
                    )
                ),
                IFERROR(LAHIKONTAKTSED!X111 &gt;= DATE(1910, 1, 1), FALSE),
                IFERROR(LAHIKONTAKTSED!X111 &lt;= TODAY(), FALSE)
            )
        ), 1, -2),
    -1),
    ""
)</f>
        <v/>
      </c>
    </row>
    <row r="112" spans="1:24" x14ac:dyDescent="0.35">
      <c r="A112" s="138" t="str">
        <f>LAHIKONTAKTSED!A112</f>
        <v/>
      </c>
      <c r="B112" s="154" t="str">
        <f ca="1">IF(LAHIKONTAKTSED!$AJ112,
    IF(AND(
        ISNUMBER(LAHIKONTAKTSED!B112),
        NOT(
            ISERROR(
                DATE(
                    YEAR(LAHIKONTAKTSED!B112),
                    MONTH(LAHIKONTAKTSED!B112),
                    DAY(LAHIKONTAKTSED!B112)
                )
            )
        ),
        IFERROR(LAHIKONTAKTSED!B112 &gt;= TODAY()-13, FALSE),
        IFERROR(LAHIKONTAKTSED!B112 &lt;= TODAY(), FALSE)
    ), 1, -2),
    ""
)</f>
        <v/>
      </c>
      <c r="C112" s="155" t="str">
        <f>IF(LAHIKONTAKTSED!$AJ112,
    IF(AND(
        LAHIKONTAKTSED!C112 &lt;&gt; ""
    ), 1, -2),
    ""
)</f>
        <v/>
      </c>
      <c r="D112" s="155" t="str">
        <f>IF(LAHIKONTAKTSED!$AJ112,
    IF(AND(
        LAHIKONTAKTSED!D112 &lt;&gt; ""
    ), 1, -2),
    ""
)</f>
        <v/>
      </c>
      <c r="E112" s="156" t="str">
        <f ca="1">IF(LAHIKONTAKTSED!$AJ112,
    IF(
        LAHIKONTAKTSED!E112 &lt;&gt; "",
        IF(
            OR(
            AND(
                ISNUMBER(LAHIKONTAKTSED!E112),
                LAHIKONTAKTSED!E112 &gt; 30000000000,
                LAHIKONTAKTSED!E112 &lt; 63000000000,
                IFERROR(IF(
                    ISERROR(TEXT((CODE(MID("FEDCA@",LEFT(LAHIKONTAKTSED!E112,1),1))-50)*1000000+LEFT(LAHIKONTAKTSED!E112,7),"0000\.00\.00")+0),
                    FALSE,
                    IF(
                        IF(
                            MOD(SUMPRODUCT((MID(LAHIKONTAKTSED!E112,COLUMN($A$1:$J$1),1)+0),(MID("1234567891",COLUMN($A$1:$J$1),1)+0)),11)=10,
                            MOD(MOD(SUMPRODUCT((MID(LAHIKONTAKTSED!E112,COLUMN($A$1:$J$1),1)+0),(MID("3456789123",COLUMN($A$1:$J$1),1)+0)),11),10),
                            MOD(SUMPRODUCT((MID(LAHIKONTAKTSED!E112,COLUMN($A$1:$J$1),1)+0),(MID("1234567891",COLUMN($A$1:$J$1),1)+0)),11)
                        ) = MID(LAHIKONTAKTSED!E112,11,1)+0,
                        TRUE,
                        FALSE
                    )
                ), FALSE)
            ),
            AND(
                ISNUMBER(LAHIKONTAKTSED!E112),
                NOT(
                    ISERROR(
                        DATE(
                            YEAR(LAHIKONTAKTSED!E112),
                            MONTH(LAHIKONTAKTSED!E112),
                            DAY(LAHIKONTAKTSED!E112)
                        )
                    )
                ),
                IFERROR(LAHIKONTAKTSED!E112 &gt;= DATE(1910, 1, 1), FALSE),
                IFERROR(LAHIKONTAKTSED!E112 &lt;= TODAY(), FALSE)
            )
        ), 1, -2),
    -1),
    ""
)</f>
        <v/>
      </c>
      <c r="F112" s="137" t="str">
        <f>IF(LAHIKONTAKTSED!$AJ112,
    IF(
        OR(
            LAHIKONTAKTSED!$I112 = "Lapsevanem",
            LAHIKONTAKTSED!$I112 = "Eestkostja"
        ),
        0,
        IF(
            OR(
                AND(_xlfn.NUMBERVALUE(LAHIKONTAKTSED!F112) &gt;  5000000, _xlfn.NUMBERVALUE(LAHIKONTAKTSED!F112) &lt;  5999999),
                AND(_xlfn.NUMBERVALUE(LAHIKONTAKTSED!F112) &gt; 50000000, _xlfn.NUMBERVALUE(LAHIKONTAKTSED!F112) &lt; 59999999)
            ),
            1,
            -2
        )
    ),
    ""
)</f>
        <v/>
      </c>
      <c r="G112" s="137" t="str">
        <f>IF(LAHIKONTAKTSED!$AJ112,
    IF(
        OR(
            LAHIKONTAKTSED!$I112 = "Lapsevanem",
            LAHIKONTAKTSED!$I112 = "Eestkostja"
        ),
        0,
        IF(
            LAHIKONTAKTSED!G112 &lt;&gt; "",
            1,
            2
        )
    ),
    ""
)</f>
        <v/>
      </c>
      <c r="H112" s="137" t="str">
        <f>IF(LAHIKONTAKTSED!$AJ112, IF(LAHIKONTAKTSED!H112 &lt;&gt; "", 1, 2), "")</f>
        <v/>
      </c>
      <c r="I112" s="157" t="str">
        <f>IF(LAHIKONTAKTSED!$AJ112,
    IF(OR(
        EXACT(LAHIKONTAKTSED!I112, "Lähikontaktne"),
        EXACT(LAHIKONTAKTSED!I112, "Lapsevanem"),
        EXACT(LAHIKONTAKTSED!I112, "Eestkostja")
    ), 1, -2),
    ""
)</f>
        <v/>
      </c>
      <c r="J112" s="137" t="str">
        <f>IF(
    AND(LAHIKONTAKTSED!$AJ112,  LAHIKONTAKTSED!$I112 &lt;&gt; ""),
    IF(
        OR(
            EXACT(LAHIKONTAKTSED!$I112, "Lapsevanem"),
            EXACT(LAHIKONTAKTSED!$I112, "Eestkostja")
        ),
        IF(
            LAHIKONTAKTSED!J112 &lt;&gt; "",
            1,
            -2
        ),
        0
    ),
    ""
)</f>
        <v/>
      </c>
      <c r="K112" s="137" t="str">
        <f>IF(
    AND(LAHIKONTAKTSED!$AJ112,  LAHIKONTAKTSED!$I112 &lt;&gt; ""),
    IF(
        OR(
            EXACT(LAHIKONTAKTSED!$I112, "Lapsevanem"),
            EXACT(LAHIKONTAKTSED!$I112, "Eestkostja")
        ),
        IF(
            LAHIKONTAKTSED!K112 &lt;&gt; "",
            1,
            -2
        ),
        0
    ),
    ""
)</f>
        <v/>
      </c>
      <c r="L112" s="137" t="str">
        <f ca="1">IF(
    AND(LAHIKONTAKTSED!$AJ112,  LAHIKONTAKTSED!$I112 &lt;&gt; ""),
    IF(
        OR(
            EXACT(LAHIKONTAKTSED!$I112, "Lapsevanem"),
            EXACT(LAHIKONTAKTSED!$I112, "Eestkostja")
        ),
        IF(
            LAHIKONTAKTSED!L112 &lt;&gt; "",
            IF(
                OR(
                    AND(
                        ISNUMBER(LAHIKONTAKTSED!L112),
                        LAHIKONTAKTSED!L112 &gt; 30000000000,
                        LAHIKONTAKTSED!L112 &lt; 63000000000,
                        IF(
                            ISERROR(TEXT((CODE(MID("FEDCA@",LEFT(LAHIKONTAKTSED!L112,1),1))-50)*1000000+LEFT(LAHIKONTAKTSED!L112,7),"0000\.00\.00")+0),
                            FALSE,
                            IF(
                                IF(
                                    MOD(SUMPRODUCT((MID(LAHIKONTAKTSED!L112,COLUMN($A$1:$J$1),1)+0),(MID("1234567891",COLUMN($A$1:$J$1),1)+0)),11)=10,
                                    MOD(MOD(SUMPRODUCT((MID(LAHIKONTAKTSED!L112,COLUMN($A$1:$J$1),1)+0),(MID("3456789123",COLUMN($A$1:$J$1),1)+0)),11),10),
                                    MOD(SUMPRODUCT((MID(LAHIKONTAKTSED!L112,COLUMN($A$1:$J$1),1)+0),(MID("1234567891",COLUMN($A$1:$J$1),1)+0)),11)
                                ) = MID(LAHIKONTAKTSED!L112,11,1)+0,
                                TRUE,
                                FALSE
                            )
                        )
                    ),
                    AND(
                        ISNUMBER(LAHIKONTAKTSED!L112),
                        NOT(
                            ISERROR(
                                DATE(
                                    YEAR(LAHIKONTAKTSED!L112),
                                    MONTH(LAHIKONTAKTSED!L112),
                                    DAY(LAHIKONTAKTSED!L112)
                                )
                            )
                        ),
                        IFERROR(LAHIKONTAKTSED!L112 &gt;= DATE(1910, 1, 1), FALSE),
                        IFERROR(LAHIKONTAKTSED!L112 &lt;= TODAY(), FALSE)
                    )
                ),
                1,
                -2),
            -1
        ),
        0
    ),
    ""
)</f>
        <v/>
      </c>
      <c r="M112" s="137" t="str">
        <f>IF(
    AND(LAHIKONTAKTSED!$AJ112,  LAHIKONTAKTSED!$I112 &lt;&gt; ""),
    IF(
        OR(
            EXACT(LAHIKONTAKTSED!$I112, "Lapsevanem"),
            EXACT(LAHIKONTAKTSED!$I112, "Eestkostja")
        ),
        IF(
            OR(
                AND(_xlfn.NUMBERVALUE(LAHIKONTAKTSED!M112) &gt;  5000000, _xlfn.NUMBERVALUE(LAHIKONTAKTSED!M112) &lt;  5999999),
                AND(_xlfn.NUMBERVALUE(LAHIKONTAKTSED!M112) &gt; 50000000, _xlfn.NUMBERVALUE(LAHIKONTAKTSED!M112) &lt; 59999999)
            ),
            1,
            -2
        ),
        0
    ),
    ""
)</f>
        <v/>
      </c>
      <c r="N112" s="137" t="str">
        <f>IF(
    AND(LAHIKONTAKTSED!$AJ112,  LAHIKONTAKTSED!$I112 &lt;&gt; ""),
    IF(
        OR(
            EXACT(LAHIKONTAKTSED!$I112, "Lapsevanem"),
            EXACT(LAHIKONTAKTSED!$I112, "Eestkostja")
        ),
        IF(
            LAHIKONTAKTSED!N112 &lt;&gt; "",
            1,
            2
        ),
        0
    ),
    ""
)</f>
        <v/>
      </c>
      <c r="O112" s="136" t="str">
        <f>IF(
    LAHIKONTAKTSED!$AJ112,
    IF(LAHIKONTAKTSED!O112 &lt;&gt; "", 1, -1),
    ""
)</f>
        <v/>
      </c>
      <c r="P112" s="136" t="str">
        <f>IF(
    LAHIKONTAKTSED!$AJ112,
    IF(LAHIKONTAKTSED!P112 &lt;&gt; "", 1, -1),
    ""
)</f>
        <v/>
      </c>
      <c r="Q112" s="136" t="str">
        <f>IF(
    LAHIKONTAKTSED!$AJ112,
    IF(LAHIKONTAKTSED!Q112 &lt;&gt; "", 1, -1),
    ""
)</f>
        <v/>
      </c>
      <c r="R112" s="136" t="str">
        <f>IF(
    LAHIKONTAKTSED!$AJ112,
    IF(LAHIKONTAKTSED!R112 &lt;&gt; "", 1, 2),
    ""
)</f>
        <v/>
      </c>
      <c r="S112" s="158" t="str">
        <f ca="1">IF(LAHIKONTAKTSED!$AJ112,
    IF(AND(
        ISNUMBER(LAHIKONTAKTSED!S112),
        NOT(
            ISERROR(
                DATE(
                    YEAR(LAHIKONTAKTSED!S112),
                    MONTH(LAHIKONTAKTSED!S112),
                    DAY(LAHIKONTAKTSED!S112)
                )
            )
        ),
        IFERROR(LAHIKONTAKTSED!S112 &gt;= TODAY()-13, FALSE),
        IFERROR(LAHIKONTAKTSED!S112 &lt;= TODAY(), FALSE)
    ), 1, -2),
    ""
)</f>
        <v/>
      </c>
      <c r="T112" s="158" t="str">
        <f ca="1">IF(LAHIKONTAKTSED!$AJ112,
    IF(AND(
        ISNUMBER(LAHIKONTAKTSED!T112),
        NOT(
            ISERROR(
                DATE(
                    YEAR(LAHIKONTAKTSED!T112),
                    MONTH(LAHIKONTAKTSED!T112),
                    DAY(LAHIKONTAKTSED!T112)
                )
            )
        ),
        IFERROR(LAHIKONTAKTSED!T112 &gt;= TODAY()-13, FALSE),
        IFERROR(LAHIKONTAKTSED!T112 &lt;= TODAY()+1, FALSE)
    ), 1, -2),
    ""
)</f>
        <v/>
      </c>
      <c r="U112" s="159" t="str">
        <f ca="1">IF(LAHIKONTAKTSED!$AJ112,
    IF(AND(
        ISNUMBER(LAHIKONTAKTSED!U112),
        NOT(
            ISERROR(
                DATE(
                    YEAR(LAHIKONTAKTSED!U112),
                    MONTH(LAHIKONTAKTSED!U112),
                    DAY(LAHIKONTAKTSED!U112)
                )
            )
        ),
        IFERROR(LAHIKONTAKTSED!U112 &gt;= TODAY(), FALSE),
        IFERROR(LAHIKONTAKTSED!U112 &lt;= TODAY() + 11, FALSE)
    ), 1, -2),
    ""
)</f>
        <v/>
      </c>
      <c r="V112" s="136" t="str">
        <f>IF(
    LAHIKONTAKTSED!$AJ112,
    IF(LAHIKONTAKTSED!V112 &lt;&gt; "", 1, -1),
    ""
)</f>
        <v/>
      </c>
      <c r="W112" s="136" t="str">
        <f>IF(
    LAHIKONTAKTSED!$AJ112,
    IF(LAHIKONTAKTSED!W112 &lt;&gt; "", 1, -1),
    ""
)</f>
        <v/>
      </c>
      <c r="X112" s="159" t="str">
        <f ca="1">IF(
    AND(
        LAHIKONTAKTSED!$AJ112
    ),
    IF(
        LAHIKONTAKTSED!X112 &lt;&gt; "",
        IF(
            OR(
            AND(
                ISNUMBER(LAHIKONTAKTSED!X112),
                LAHIKONTAKTSED!X112 &gt; 30000000000,
                LAHIKONTAKTSED!X112 &lt; 63000000000,
                IFERROR(IF(
                    ISERROR(TEXT((CODE(MID("FEDCA@",LEFT(LAHIKONTAKTSED!X112,1),1))-50)*1000000+LEFT(LAHIKONTAKTSED!X112,7),"0000\.00\.00")+0),
                    FALSE,
                    IF(
                        IF(
                            MOD(SUMPRODUCT((MID(LAHIKONTAKTSED!X112,COLUMN($A$1:$J$1),1)+0),(MID("1234567891",COLUMN($A$1:$J$1),1)+0)),11)=10,
                            MOD(MOD(SUMPRODUCT((MID(LAHIKONTAKTSED!X112,COLUMN($A$1:$J$1),1)+0),(MID("3456789123",COLUMN($A$1:$J$1),1)+0)),11),10),
                            MOD(SUMPRODUCT((MID(LAHIKONTAKTSED!X112,COLUMN($A$1:$J$1),1)+0),(MID("1234567891",COLUMN($A$1:$J$1),1)+0)),11)
                        ) = MID(LAHIKONTAKTSED!X112,11,1)+0,
                        TRUE,
                        FALSE
                    )
                ), FALSE)
            ),
            AND(
                ISNUMBER(LAHIKONTAKTSED!X112),
                NOT(
                    ISERROR(
                        DATE(
                            YEAR(LAHIKONTAKTSED!X112),
                            MONTH(LAHIKONTAKTSED!X112),
                            DAY(LAHIKONTAKTSED!X112)
                        )
                    )
                ),
                IFERROR(LAHIKONTAKTSED!X112 &gt;= DATE(1910, 1, 1), FALSE),
                IFERROR(LAHIKONTAKTSED!X112 &lt;= TODAY(), FALSE)
            )
        ), 1, -2),
    -1),
    ""
)</f>
        <v/>
      </c>
    </row>
    <row r="113" spans="1:24" x14ac:dyDescent="0.35">
      <c r="A113" s="138" t="str">
        <f>LAHIKONTAKTSED!A113</f>
        <v/>
      </c>
      <c r="B113" s="154" t="str">
        <f ca="1">IF(LAHIKONTAKTSED!$AJ113,
    IF(AND(
        ISNUMBER(LAHIKONTAKTSED!B113),
        NOT(
            ISERROR(
                DATE(
                    YEAR(LAHIKONTAKTSED!B113),
                    MONTH(LAHIKONTAKTSED!B113),
                    DAY(LAHIKONTAKTSED!B113)
                )
            )
        ),
        IFERROR(LAHIKONTAKTSED!B113 &gt;= TODAY()-13, FALSE),
        IFERROR(LAHIKONTAKTSED!B113 &lt;= TODAY(), FALSE)
    ), 1, -2),
    ""
)</f>
        <v/>
      </c>
      <c r="C113" s="155" t="str">
        <f>IF(LAHIKONTAKTSED!$AJ113,
    IF(AND(
        LAHIKONTAKTSED!C113 &lt;&gt; ""
    ), 1, -2),
    ""
)</f>
        <v/>
      </c>
      <c r="D113" s="155" t="str">
        <f>IF(LAHIKONTAKTSED!$AJ113,
    IF(AND(
        LAHIKONTAKTSED!D113 &lt;&gt; ""
    ), 1, -2),
    ""
)</f>
        <v/>
      </c>
      <c r="E113" s="156" t="str">
        <f ca="1">IF(LAHIKONTAKTSED!$AJ113,
    IF(
        LAHIKONTAKTSED!E113 &lt;&gt; "",
        IF(
            OR(
            AND(
                ISNUMBER(LAHIKONTAKTSED!E113),
                LAHIKONTAKTSED!E113 &gt; 30000000000,
                LAHIKONTAKTSED!E113 &lt; 63000000000,
                IFERROR(IF(
                    ISERROR(TEXT((CODE(MID("FEDCA@",LEFT(LAHIKONTAKTSED!E113,1),1))-50)*1000000+LEFT(LAHIKONTAKTSED!E113,7),"0000\.00\.00")+0),
                    FALSE,
                    IF(
                        IF(
                            MOD(SUMPRODUCT((MID(LAHIKONTAKTSED!E113,COLUMN($A$1:$J$1),1)+0),(MID("1234567891",COLUMN($A$1:$J$1),1)+0)),11)=10,
                            MOD(MOD(SUMPRODUCT((MID(LAHIKONTAKTSED!E113,COLUMN($A$1:$J$1),1)+0),(MID("3456789123",COLUMN($A$1:$J$1),1)+0)),11),10),
                            MOD(SUMPRODUCT((MID(LAHIKONTAKTSED!E113,COLUMN($A$1:$J$1),1)+0),(MID("1234567891",COLUMN($A$1:$J$1),1)+0)),11)
                        ) = MID(LAHIKONTAKTSED!E113,11,1)+0,
                        TRUE,
                        FALSE
                    )
                ), FALSE)
            ),
            AND(
                ISNUMBER(LAHIKONTAKTSED!E113),
                NOT(
                    ISERROR(
                        DATE(
                            YEAR(LAHIKONTAKTSED!E113),
                            MONTH(LAHIKONTAKTSED!E113),
                            DAY(LAHIKONTAKTSED!E113)
                        )
                    )
                ),
                IFERROR(LAHIKONTAKTSED!E113 &gt;= DATE(1910, 1, 1), FALSE),
                IFERROR(LAHIKONTAKTSED!E113 &lt;= TODAY(), FALSE)
            )
        ), 1, -2),
    -1),
    ""
)</f>
        <v/>
      </c>
      <c r="F113" s="137" t="str">
        <f>IF(LAHIKONTAKTSED!$AJ113,
    IF(
        OR(
            LAHIKONTAKTSED!$I113 = "Lapsevanem",
            LAHIKONTAKTSED!$I113 = "Eestkostja"
        ),
        0,
        IF(
            OR(
                AND(_xlfn.NUMBERVALUE(LAHIKONTAKTSED!F113) &gt;  5000000, _xlfn.NUMBERVALUE(LAHIKONTAKTSED!F113) &lt;  5999999),
                AND(_xlfn.NUMBERVALUE(LAHIKONTAKTSED!F113) &gt; 50000000, _xlfn.NUMBERVALUE(LAHIKONTAKTSED!F113) &lt; 59999999)
            ),
            1,
            -2
        )
    ),
    ""
)</f>
        <v/>
      </c>
      <c r="G113" s="137" t="str">
        <f>IF(LAHIKONTAKTSED!$AJ113,
    IF(
        OR(
            LAHIKONTAKTSED!$I113 = "Lapsevanem",
            LAHIKONTAKTSED!$I113 = "Eestkostja"
        ),
        0,
        IF(
            LAHIKONTAKTSED!G113 &lt;&gt; "",
            1,
            2
        )
    ),
    ""
)</f>
        <v/>
      </c>
      <c r="H113" s="137" t="str">
        <f>IF(LAHIKONTAKTSED!$AJ113, IF(LAHIKONTAKTSED!H113 &lt;&gt; "", 1, 2), "")</f>
        <v/>
      </c>
      <c r="I113" s="157" t="str">
        <f>IF(LAHIKONTAKTSED!$AJ113,
    IF(OR(
        EXACT(LAHIKONTAKTSED!I113, "Lähikontaktne"),
        EXACT(LAHIKONTAKTSED!I113, "Lapsevanem"),
        EXACT(LAHIKONTAKTSED!I113, "Eestkostja")
    ), 1, -2),
    ""
)</f>
        <v/>
      </c>
      <c r="J113" s="137" t="str">
        <f>IF(
    AND(LAHIKONTAKTSED!$AJ113,  LAHIKONTAKTSED!$I113 &lt;&gt; ""),
    IF(
        OR(
            EXACT(LAHIKONTAKTSED!$I113, "Lapsevanem"),
            EXACT(LAHIKONTAKTSED!$I113, "Eestkostja")
        ),
        IF(
            LAHIKONTAKTSED!J113 &lt;&gt; "",
            1,
            -2
        ),
        0
    ),
    ""
)</f>
        <v/>
      </c>
      <c r="K113" s="137" t="str">
        <f>IF(
    AND(LAHIKONTAKTSED!$AJ113,  LAHIKONTAKTSED!$I113 &lt;&gt; ""),
    IF(
        OR(
            EXACT(LAHIKONTAKTSED!$I113, "Lapsevanem"),
            EXACT(LAHIKONTAKTSED!$I113, "Eestkostja")
        ),
        IF(
            LAHIKONTAKTSED!K113 &lt;&gt; "",
            1,
            -2
        ),
        0
    ),
    ""
)</f>
        <v/>
      </c>
      <c r="L113" s="137" t="str">
        <f ca="1">IF(
    AND(LAHIKONTAKTSED!$AJ113,  LAHIKONTAKTSED!$I113 &lt;&gt; ""),
    IF(
        OR(
            EXACT(LAHIKONTAKTSED!$I113, "Lapsevanem"),
            EXACT(LAHIKONTAKTSED!$I113, "Eestkostja")
        ),
        IF(
            LAHIKONTAKTSED!L113 &lt;&gt; "",
            IF(
                OR(
                    AND(
                        ISNUMBER(LAHIKONTAKTSED!L113),
                        LAHIKONTAKTSED!L113 &gt; 30000000000,
                        LAHIKONTAKTSED!L113 &lt; 63000000000,
                        IF(
                            ISERROR(TEXT((CODE(MID("FEDCA@",LEFT(LAHIKONTAKTSED!L113,1),1))-50)*1000000+LEFT(LAHIKONTAKTSED!L113,7),"0000\.00\.00")+0),
                            FALSE,
                            IF(
                                IF(
                                    MOD(SUMPRODUCT((MID(LAHIKONTAKTSED!L113,COLUMN($A$1:$J$1),1)+0),(MID("1234567891",COLUMN($A$1:$J$1),1)+0)),11)=10,
                                    MOD(MOD(SUMPRODUCT((MID(LAHIKONTAKTSED!L113,COLUMN($A$1:$J$1),1)+0),(MID("3456789123",COLUMN($A$1:$J$1),1)+0)),11),10),
                                    MOD(SUMPRODUCT((MID(LAHIKONTAKTSED!L113,COLUMN($A$1:$J$1),1)+0),(MID("1234567891",COLUMN($A$1:$J$1),1)+0)),11)
                                ) = MID(LAHIKONTAKTSED!L113,11,1)+0,
                                TRUE,
                                FALSE
                            )
                        )
                    ),
                    AND(
                        ISNUMBER(LAHIKONTAKTSED!L113),
                        NOT(
                            ISERROR(
                                DATE(
                                    YEAR(LAHIKONTAKTSED!L113),
                                    MONTH(LAHIKONTAKTSED!L113),
                                    DAY(LAHIKONTAKTSED!L113)
                                )
                            )
                        ),
                        IFERROR(LAHIKONTAKTSED!L113 &gt;= DATE(1910, 1, 1), FALSE),
                        IFERROR(LAHIKONTAKTSED!L113 &lt;= TODAY(), FALSE)
                    )
                ),
                1,
                -2),
            -1
        ),
        0
    ),
    ""
)</f>
        <v/>
      </c>
      <c r="M113" s="137" t="str">
        <f>IF(
    AND(LAHIKONTAKTSED!$AJ113,  LAHIKONTAKTSED!$I113 &lt;&gt; ""),
    IF(
        OR(
            EXACT(LAHIKONTAKTSED!$I113, "Lapsevanem"),
            EXACT(LAHIKONTAKTSED!$I113, "Eestkostja")
        ),
        IF(
            OR(
                AND(_xlfn.NUMBERVALUE(LAHIKONTAKTSED!M113) &gt;  5000000, _xlfn.NUMBERVALUE(LAHIKONTAKTSED!M113) &lt;  5999999),
                AND(_xlfn.NUMBERVALUE(LAHIKONTAKTSED!M113) &gt; 50000000, _xlfn.NUMBERVALUE(LAHIKONTAKTSED!M113) &lt; 59999999)
            ),
            1,
            -2
        ),
        0
    ),
    ""
)</f>
        <v/>
      </c>
      <c r="N113" s="137" t="str">
        <f>IF(
    AND(LAHIKONTAKTSED!$AJ113,  LAHIKONTAKTSED!$I113 &lt;&gt; ""),
    IF(
        OR(
            EXACT(LAHIKONTAKTSED!$I113, "Lapsevanem"),
            EXACT(LAHIKONTAKTSED!$I113, "Eestkostja")
        ),
        IF(
            LAHIKONTAKTSED!N113 &lt;&gt; "",
            1,
            2
        ),
        0
    ),
    ""
)</f>
        <v/>
      </c>
      <c r="O113" s="136" t="str">
        <f>IF(
    LAHIKONTAKTSED!$AJ113,
    IF(LAHIKONTAKTSED!O113 &lt;&gt; "", 1, -1),
    ""
)</f>
        <v/>
      </c>
      <c r="P113" s="136" t="str">
        <f>IF(
    LAHIKONTAKTSED!$AJ113,
    IF(LAHIKONTAKTSED!P113 &lt;&gt; "", 1, -1),
    ""
)</f>
        <v/>
      </c>
      <c r="Q113" s="136" t="str">
        <f>IF(
    LAHIKONTAKTSED!$AJ113,
    IF(LAHIKONTAKTSED!Q113 &lt;&gt; "", 1, -1),
    ""
)</f>
        <v/>
      </c>
      <c r="R113" s="136" t="str">
        <f>IF(
    LAHIKONTAKTSED!$AJ113,
    IF(LAHIKONTAKTSED!R113 &lt;&gt; "", 1, 2),
    ""
)</f>
        <v/>
      </c>
      <c r="S113" s="158" t="str">
        <f ca="1">IF(LAHIKONTAKTSED!$AJ113,
    IF(AND(
        ISNUMBER(LAHIKONTAKTSED!S113),
        NOT(
            ISERROR(
                DATE(
                    YEAR(LAHIKONTAKTSED!S113),
                    MONTH(LAHIKONTAKTSED!S113),
                    DAY(LAHIKONTAKTSED!S113)
                )
            )
        ),
        IFERROR(LAHIKONTAKTSED!S113 &gt;= TODAY()-13, FALSE),
        IFERROR(LAHIKONTAKTSED!S113 &lt;= TODAY(), FALSE)
    ), 1, -2),
    ""
)</f>
        <v/>
      </c>
      <c r="T113" s="158" t="str">
        <f ca="1">IF(LAHIKONTAKTSED!$AJ113,
    IF(AND(
        ISNUMBER(LAHIKONTAKTSED!T113),
        NOT(
            ISERROR(
                DATE(
                    YEAR(LAHIKONTAKTSED!T113),
                    MONTH(LAHIKONTAKTSED!T113),
                    DAY(LAHIKONTAKTSED!T113)
                )
            )
        ),
        IFERROR(LAHIKONTAKTSED!T113 &gt;= TODAY()-13, FALSE),
        IFERROR(LAHIKONTAKTSED!T113 &lt;= TODAY()+1, FALSE)
    ), 1, -2),
    ""
)</f>
        <v/>
      </c>
      <c r="U113" s="159" t="str">
        <f ca="1">IF(LAHIKONTAKTSED!$AJ113,
    IF(AND(
        ISNUMBER(LAHIKONTAKTSED!U113),
        NOT(
            ISERROR(
                DATE(
                    YEAR(LAHIKONTAKTSED!U113),
                    MONTH(LAHIKONTAKTSED!U113),
                    DAY(LAHIKONTAKTSED!U113)
                )
            )
        ),
        IFERROR(LAHIKONTAKTSED!U113 &gt;= TODAY(), FALSE),
        IFERROR(LAHIKONTAKTSED!U113 &lt;= TODAY() + 11, FALSE)
    ), 1, -2),
    ""
)</f>
        <v/>
      </c>
      <c r="V113" s="136" t="str">
        <f>IF(
    LAHIKONTAKTSED!$AJ113,
    IF(LAHIKONTAKTSED!V113 &lt;&gt; "", 1, -1),
    ""
)</f>
        <v/>
      </c>
      <c r="W113" s="136" t="str">
        <f>IF(
    LAHIKONTAKTSED!$AJ113,
    IF(LAHIKONTAKTSED!W113 &lt;&gt; "", 1, -1),
    ""
)</f>
        <v/>
      </c>
      <c r="X113" s="159" t="str">
        <f ca="1">IF(
    AND(
        LAHIKONTAKTSED!$AJ113
    ),
    IF(
        LAHIKONTAKTSED!X113 &lt;&gt; "",
        IF(
            OR(
            AND(
                ISNUMBER(LAHIKONTAKTSED!X113),
                LAHIKONTAKTSED!X113 &gt; 30000000000,
                LAHIKONTAKTSED!X113 &lt; 63000000000,
                IFERROR(IF(
                    ISERROR(TEXT((CODE(MID("FEDCA@",LEFT(LAHIKONTAKTSED!X113,1),1))-50)*1000000+LEFT(LAHIKONTAKTSED!X113,7),"0000\.00\.00")+0),
                    FALSE,
                    IF(
                        IF(
                            MOD(SUMPRODUCT((MID(LAHIKONTAKTSED!X113,COLUMN($A$1:$J$1),1)+0),(MID("1234567891",COLUMN($A$1:$J$1),1)+0)),11)=10,
                            MOD(MOD(SUMPRODUCT((MID(LAHIKONTAKTSED!X113,COLUMN($A$1:$J$1),1)+0),(MID("3456789123",COLUMN($A$1:$J$1),1)+0)),11),10),
                            MOD(SUMPRODUCT((MID(LAHIKONTAKTSED!X113,COLUMN($A$1:$J$1),1)+0),(MID("1234567891",COLUMN($A$1:$J$1),1)+0)),11)
                        ) = MID(LAHIKONTAKTSED!X113,11,1)+0,
                        TRUE,
                        FALSE
                    )
                ), FALSE)
            ),
            AND(
                ISNUMBER(LAHIKONTAKTSED!X113),
                NOT(
                    ISERROR(
                        DATE(
                            YEAR(LAHIKONTAKTSED!X113),
                            MONTH(LAHIKONTAKTSED!X113),
                            DAY(LAHIKONTAKTSED!X113)
                        )
                    )
                ),
                IFERROR(LAHIKONTAKTSED!X113 &gt;= DATE(1910, 1, 1), FALSE),
                IFERROR(LAHIKONTAKTSED!X113 &lt;= TODAY(), FALSE)
            )
        ), 1, -2),
    -1),
    ""
)</f>
        <v/>
      </c>
    </row>
    <row r="114" spans="1:24" x14ac:dyDescent="0.35">
      <c r="A114" s="138" t="str">
        <f>LAHIKONTAKTSED!A114</f>
        <v/>
      </c>
      <c r="B114" s="154" t="str">
        <f ca="1">IF(LAHIKONTAKTSED!$AJ114,
    IF(AND(
        ISNUMBER(LAHIKONTAKTSED!B114),
        NOT(
            ISERROR(
                DATE(
                    YEAR(LAHIKONTAKTSED!B114),
                    MONTH(LAHIKONTAKTSED!B114),
                    DAY(LAHIKONTAKTSED!B114)
                )
            )
        ),
        IFERROR(LAHIKONTAKTSED!B114 &gt;= TODAY()-13, FALSE),
        IFERROR(LAHIKONTAKTSED!B114 &lt;= TODAY(), FALSE)
    ), 1, -2),
    ""
)</f>
        <v/>
      </c>
      <c r="C114" s="155" t="str">
        <f>IF(LAHIKONTAKTSED!$AJ114,
    IF(AND(
        LAHIKONTAKTSED!C114 &lt;&gt; ""
    ), 1, -2),
    ""
)</f>
        <v/>
      </c>
      <c r="D114" s="155" t="str">
        <f>IF(LAHIKONTAKTSED!$AJ114,
    IF(AND(
        LAHIKONTAKTSED!D114 &lt;&gt; ""
    ), 1, -2),
    ""
)</f>
        <v/>
      </c>
      <c r="E114" s="156" t="str">
        <f ca="1">IF(LAHIKONTAKTSED!$AJ114,
    IF(
        LAHIKONTAKTSED!E114 &lt;&gt; "",
        IF(
            OR(
            AND(
                ISNUMBER(LAHIKONTAKTSED!E114),
                LAHIKONTAKTSED!E114 &gt; 30000000000,
                LAHIKONTAKTSED!E114 &lt; 63000000000,
                IFERROR(IF(
                    ISERROR(TEXT((CODE(MID("FEDCA@",LEFT(LAHIKONTAKTSED!E114,1),1))-50)*1000000+LEFT(LAHIKONTAKTSED!E114,7),"0000\.00\.00")+0),
                    FALSE,
                    IF(
                        IF(
                            MOD(SUMPRODUCT((MID(LAHIKONTAKTSED!E114,COLUMN($A$1:$J$1),1)+0),(MID("1234567891",COLUMN($A$1:$J$1),1)+0)),11)=10,
                            MOD(MOD(SUMPRODUCT((MID(LAHIKONTAKTSED!E114,COLUMN($A$1:$J$1),1)+0),(MID("3456789123",COLUMN($A$1:$J$1),1)+0)),11),10),
                            MOD(SUMPRODUCT((MID(LAHIKONTAKTSED!E114,COLUMN($A$1:$J$1),1)+0),(MID("1234567891",COLUMN($A$1:$J$1),1)+0)),11)
                        ) = MID(LAHIKONTAKTSED!E114,11,1)+0,
                        TRUE,
                        FALSE
                    )
                ), FALSE)
            ),
            AND(
                ISNUMBER(LAHIKONTAKTSED!E114),
                NOT(
                    ISERROR(
                        DATE(
                            YEAR(LAHIKONTAKTSED!E114),
                            MONTH(LAHIKONTAKTSED!E114),
                            DAY(LAHIKONTAKTSED!E114)
                        )
                    )
                ),
                IFERROR(LAHIKONTAKTSED!E114 &gt;= DATE(1910, 1, 1), FALSE),
                IFERROR(LAHIKONTAKTSED!E114 &lt;= TODAY(), FALSE)
            )
        ), 1, -2),
    -1),
    ""
)</f>
        <v/>
      </c>
      <c r="F114" s="137" t="str">
        <f>IF(LAHIKONTAKTSED!$AJ114,
    IF(
        OR(
            LAHIKONTAKTSED!$I114 = "Lapsevanem",
            LAHIKONTAKTSED!$I114 = "Eestkostja"
        ),
        0,
        IF(
            OR(
                AND(_xlfn.NUMBERVALUE(LAHIKONTAKTSED!F114) &gt;  5000000, _xlfn.NUMBERVALUE(LAHIKONTAKTSED!F114) &lt;  5999999),
                AND(_xlfn.NUMBERVALUE(LAHIKONTAKTSED!F114) &gt; 50000000, _xlfn.NUMBERVALUE(LAHIKONTAKTSED!F114) &lt; 59999999)
            ),
            1,
            -2
        )
    ),
    ""
)</f>
        <v/>
      </c>
      <c r="G114" s="137" t="str">
        <f>IF(LAHIKONTAKTSED!$AJ114,
    IF(
        OR(
            LAHIKONTAKTSED!$I114 = "Lapsevanem",
            LAHIKONTAKTSED!$I114 = "Eestkostja"
        ),
        0,
        IF(
            LAHIKONTAKTSED!G114 &lt;&gt; "",
            1,
            2
        )
    ),
    ""
)</f>
        <v/>
      </c>
      <c r="H114" s="137" t="str">
        <f>IF(LAHIKONTAKTSED!$AJ114, IF(LAHIKONTAKTSED!H114 &lt;&gt; "", 1, 2), "")</f>
        <v/>
      </c>
      <c r="I114" s="157" t="str">
        <f>IF(LAHIKONTAKTSED!$AJ114,
    IF(OR(
        EXACT(LAHIKONTAKTSED!I114, "Lähikontaktne"),
        EXACT(LAHIKONTAKTSED!I114, "Lapsevanem"),
        EXACT(LAHIKONTAKTSED!I114, "Eestkostja")
    ), 1, -2),
    ""
)</f>
        <v/>
      </c>
      <c r="J114" s="137" t="str">
        <f>IF(
    AND(LAHIKONTAKTSED!$AJ114,  LAHIKONTAKTSED!$I114 &lt;&gt; ""),
    IF(
        OR(
            EXACT(LAHIKONTAKTSED!$I114, "Lapsevanem"),
            EXACT(LAHIKONTAKTSED!$I114, "Eestkostja")
        ),
        IF(
            LAHIKONTAKTSED!J114 &lt;&gt; "",
            1,
            -2
        ),
        0
    ),
    ""
)</f>
        <v/>
      </c>
      <c r="K114" s="137" t="str">
        <f>IF(
    AND(LAHIKONTAKTSED!$AJ114,  LAHIKONTAKTSED!$I114 &lt;&gt; ""),
    IF(
        OR(
            EXACT(LAHIKONTAKTSED!$I114, "Lapsevanem"),
            EXACT(LAHIKONTAKTSED!$I114, "Eestkostja")
        ),
        IF(
            LAHIKONTAKTSED!K114 &lt;&gt; "",
            1,
            -2
        ),
        0
    ),
    ""
)</f>
        <v/>
      </c>
      <c r="L114" s="137" t="str">
        <f ca="1">IF(
    AND(LAHIKONTAKTSED!$AJ114,  LAHIKONTAKTSED!$I114 &lt;&gt; ""),
    IF(
        OR(
            EXACT(LAHIKONTAKTSED!$I114, "Lapsevanem"),
            EXACT(LAHIKONTAKTSED!$I114, "Eestkostja")
        ),
        IF(
            LAHIKONTAKTSED!L114 &lt;&gt; "",
            IF(
                OR(
                    AND(
                        ISNUMBER(LAHIKONTAKTSED!L114),
                        LAHIKONTAKTSED!L114 &gt; 30000000000,
                        LAHIKONTAKTSED!L114 &lt; 63000000000,
                        IF(
                            ISERROR(TEXT((CODE(MID("FEDCA@",LEFT(LAHIKONTAKTSED!L114,1),1))-50)*1000000+LEFT(LAHIKONTAKTSED!L114,7),"0000\.00\.00")+0),
                            FALSE,
                            IF(
                                IF(
                                    MOD(SUMPRODUCT((MID(LAHIKONTAKTSED!L114,COLUMN($A$1:$J$1),1)+0),(MID("1234567891",COLUMN($A$1:$J$1),1)+0)),11)=10,
                                    MOD(MOD(SUMPRODUCT((MID(LAHIKONTAKTSED!L114,COLUMN($A$1:$J$1),1)+0),(MID("3456789123",COLUMN($A$1:$J$1),1)+0)),11),10),
                                    MOD(SUMPRODUCT((MID(LAHIKONTAKTSED!L114,COLUMN($A$1:$J$1),1)+0),(MID("1234567891",COLUMN($A$1:$J$1),1)+0)),11)
                                ) = MID(LAHIKONTAKTSED!L114,11,1)+0,
                                TRUE,
                                FALSE
                            )
                        )
                    ),
                    AND(
                        ISNUMBER(LAHIKONTAKTSED!L114),
                        NOT(
                            ISERROR(
                                DATE(
                                    YEAR(LAHIKONTAKTSED!L114),
                                    MONTH(LAHIKONTAKTSED!L114),
                                    DAY(LAHIKONTAKTSED!L114)
                                )
                            )
                        ),
                        IFERROR(LAHIKONTAKTSED!L114 &gt;= DATE(1910, 1, 1), FALSE),
                        IFERROR(LAHIKONTAKTSED!L114 &lt;= TODAY(), FALSE)
                    )
                ),
                1,
                -2),
            -1
        ),
        0
    ),
    ""
)</f>
        <v/>
      </c>
      <c r="M114" s="137" t="str">
        <f>IF(
    AND(LAHIKONTAKTSED!$AJ114,  LAHIKONTAKTSED!$I114 &lt;&gt; ""),
    IF(
        OR(
            EXACT(LAHIKONTAKTSED!$I114, "Lapsevanem"),
            EXACT(LAHIKONTAKTSED!$I114, "Eestkostja")
        ),
        IF(
            OR(
                AND(_xlfn.NUMBERVALUE(LAHIKONTAKTSED!M114) &gt;  5000000, _xlfn.NUMBERVALUE(LAHIKONTAKTSED!M114) &lt;  5999999),
                AND(_xlfn.NUMBERVALUE(LAHIKONTAKTSED!M114) &gt; 50000000, _xlfn.NUMBERVALUE(LAHIKONTAKTSED!M114) &lt; 59999999)
            ),
            1,
            -2
        ),
        0
    ),
    ""
)</f>
        <v/>
      </c>
      <c r="N114" s="137" t="str">
        <f>IF(
    AND(LAHIKONTAKTSED!$AJ114,  LAHIKONTAKTSED!$I114 &lt;&gt; ""),
    IF(
        OR(
            EXACT(LAHIKONTAKTSED!$I114, "Lapsevanem"),
            EXACT(LAHIKONTAKTSED!$I114, "Eestkostja")
        ),
        IF(
            LAHIKONTAKTSED!N114 &lt;&gt; "",
            1,
            2
        ),
        0
    ),
    ""
)</f>
        <v/>
      </c>
      <c r="O114" s="136" t="str">
        <f>IF(
    LAHIKONTAKTSED!$AJ114,
    IF(LAHIKONTAKTSED!O114 &lt;&gt; "", 1, -1),
    ""
)</f>
        <v/>
      </c>
      <c r="P114" s="136" t="str">
        <f>IF(
    LAHIKONTAKTSED!$AJ114,
    IF(LAHIKONTAKTSED!P114 &lt;&gt; "", 1, -1),
    ""
)</f>
        <v/>
      </c>
      <c r="Q114" s="136" t="str">
        <f>IF(
    LAHIKONTAKTSED!$AJ114,
    IF(LAHIKONTAKTSED!Q114 &lt;&gt; "", 1, -1),
    ""
)</f>
        <v/>
      </c>
      <c r="R114" s="136" t="str">
        <f>IF(
    LAHIKONTAKTSED!$AJ114,
    IF(LAHIKONTAKTSED!R114 &lt;&gt; "", 1, 2),
    ""
)</f>
        <v/>
      </c>
      <c r="S114" s="158" t="str">
        <f ca="1">IF(LAHIKONTAKTSED!$AJ114,
    IF(AND(
        ISNUMBER(LAHIKONTAKTSED!S114),
        NOT(
            ISERROR(
                DATE(
                    YEAR(LAHIKONTAKTSED!S114),
                    MONTH(LAHIKONTAKTSED!S114),
                    DAY(LAHIKONTAKTSED!S114)
                )
            )
        ),
        IFERROR(LAHIKONTAKTSED!S114 &gt;= TODAY()-13, FALSE),
        IFERROR(LAHIKONTAKTSED!S114 &lt;= TODAY(), FALSE)
    ), 1, -2),
    ""
)</f>
        <v/>
      </c>
      <c r="T114" s="158" t="str">
        <f ca="1">IF(LAHIKONTAKTSED!$AJ114,
    IF(AND(
        ISNUMBER(LAHIKONTAKTSED!T114),
        NOT(
            ISERROR(
                DATE(
                    YEAR(LAHIKONTAKTSED!T114),
                    MONTH(LAHIKONTAKTSED!T114),
                    DAY(LAHIKONTAKTSED!T114)
                )
            )
        ),
        IFERROR(LAHIKONTAKTSED!T114 &gt;= TODAY()-13, FALSE),
        IFERROR(LAHIKONTAKTSED!T114 &lt;= TODAY()+1, FALSE)
    ), 1, -2),
    ""
)</f>
        <v/>
      </c>
      <c r="U114" s="159" t="str">
        <f ca="1">IF(LAHIKONTAKTSED!$AJ114,
    IF(AND(
        ISNUMBER(LAHIKONTAKTSED!U114),
        NOT(
            ISERROR(
                DATE(
                    YEAR(LAHIKONTAKTSED!U114),
                    MONTH(LAHIKONTAKTSED!U114),
                    DAY(LAHIKONTAKTSED!U114)
                )
            )
        ),
        IFERROR(LAHIKONTAKTSED!U114 &gt;= TODAY(), FALSE),
        IFERROR(LAHIKONTAKTSED!U114 &lt;= TODAY() + 11, FALSE)
    ), 1, -2),
    ""
)</f>
        <v/>
      </c>
      <c r="V114" s="136" t="str">
        <f>IF(
    LAHIKONTAKTSED!$AJ114,
    IF(LAHIKONTAKTSED!V114 &lt;&gt; "", 1, -1),
    ""
)</f>
        <v/>
      </c>
      <c r="W114" s="136" t="str">
        <f>IF(
    LAHIKONTAKTSED!$AJ114,
    IF(LAHIKONTAKTSED!W114 &lt;&gt; "", 1, -1),
    ""
)</f>
        <v/>
      </c>
      <c r="X114" s="159" t="str">
        <f ca="1">IF(
    AND(
        LAHIKONTAKTSED!$AJ114
    ),
    IF(
        LAHIKONTAKTSED!X114 &lt;&gt; "",
        IF(
            OR(
            AND(
                ISNUMBER(LAHIKONTAKTSED!X114),
                LAHIKONTAKTSED!X114 &gt; 30000000000,
                LAHIKONTAKTSED!X114 &lt; 63000000000,
                IFERROR(IF(
                    ISERROR(TEXT((CODE(MID("FEDCA@",LEFT(LAHIKONTAKTSED!X114,1),1))-50)*1000000+LEFT(LAHIKONTAKTSED!X114,7),"0000\.00\.00")+0),
                    FALSE,
                    IF(
                        IF(
                            MOD(SUMPRODUCT((MID(LAHIKONTAKTSED!X114,COLUMN($A$1:$J$1),1)+0),(MID("1234567891",COLUMN($A$1:$J$1),1)+0)),11)=10,
                            MOD(MOD(SUMPRODUCT((MID(LAHIKONTAKTSED!X114,COLUMN($A$1:$J$1),1)+0),(MID("3456789123",COLUMN($A$1:$J$1),1)+0)),11),10),
                            MOD(SUMPRODUCT((MID(LAHIKONTAKTSED!X114,COLUMN($A$1:$J$1),1)+0),(MID("1234567891",COLUMN($A$1:$J$1),1)+0)),11)
                        ) = MID(LAHIKONTAKTSED!X114,11,1)+0,
                        TRUE,
                        FALSE
                    )
                ), FALSE)
            ),
            AND(
                ISNUMBER(LAHIKONTAKTSED!X114),
                NOT(
                    ISERROR(
                        DATE(
                            YEAR(LAHIKONTAKTSED!X114),
                            MONTH(LAHIKONTAKTSED!X114),
                            DAY(LAHIKONTAKTSED!X114)
                        )
                    )
                ),
                IFERROR(LAHIKONTAKTSED!X114 &gt;= DATE(1910, 1, 1), FALSE),
                IFERROR(LAHIKONTAKTSED!X114 &lt;= TODAY(), FALSE)
            )
        ), 1, -2),
    -1),
    ""
)</f>
        <v/>
      </c>
    </row>
    <row r="115" spans="1:24" x14ac:dyDescent="0.35">
      <c r="A115" s="138" t="str">
        <f>LAHIKONTAKTSED!A115</f>
        <v/>
      </c>
      <c r="B115" s="154" t="str">
        <f ca="1">IF(LAHIKONTAKTSED!$AJ115,
    IF(AND(
        ISNUMBER(LAHIKONTAKTSED!B115),
        NOT(
            ISERROR(
                DATE(
                    YEAR(LAHIKONTAKTSED!B115),
                    MONTH(LAHIKONTAKTSED!B115),
                    DAY(LAHIKONTAKTSED!B115)
                )
            )
        ),
        IFERROR(LAHIKONTAKTSED!B115 &gt;= TODAY()-13, FALSE),
        IFERROR(LAHIKONTAKTSED!B115 &lt;= TODAY(), FALSE)
    ), 1, -2),
    ""
)</f>
        <v/>
      </c>
      <c r="C115" s="155" t="str">
        <f>IF(LAHIKONTAKTSED!$AJ115,
    IF(AND(
        LAHIKONTAKTSED!C115 &lt;&gt; ""
    ), 1, -2),
    ""
)</f>
        <v/>
      </c>
      <c r="D115" s="155" t="str">
        <f>IF(LAHIKONTAKTSED!$AJ115,
    IF(AND(
        LAHIKONTAKTSED!D115 &lt;&gt; ""
    ), 1, -2),
    ""
)</f>
        <v/>
      </c>
      <c r="E115" s="156" t="str">
        <f ca="1">IF(LAHIKONTAKTSED!$AJ115,
    IF(
        LAHIKONTAKTSED!E115 &lt;&gt; "",
        IF(
            OR(
            AND(
                ISNUMBER(LAHIKONTAKTSED!E115),
                LAHIKONTAKTSED!E115 &gt; 30000000000,
                LAHIKONTAKTSED!E115 &lt; 63000000000,
                IFERROR(IF(
                    ISERROR(TEXT((CODE(MID("FEDCA@",LEFT(LAHIKONTAKTSED!E115,1),1))-50)*1000000+LEFT(LAHIKONTAKTSED!E115,7),"0000\.00\.00")+0),
                    FALSE,
                    IF(
                        IF(
                            MOD(SUMPRODUCT((MID(LAHIKONTAKTSED!E115,COLUMN($A$1:$J$1),1)+0),(MID("1234567891",COLUMN($A$1:$J$1),1)+0)),11)=10,
                            MOD(MOD(SUMPRODUCT((MID(LAHIKONTAKTSED!E115,COLUMN($A$1:$J$1),1)+0),(MID("3456789123",COLUMN($A$1:$J$1),1)+0)),11),10),
                            MOD(SUMPRODUCT((MID(LAHIKONTAKTSED!E115,COLUMN($A$1:$J$1),1)+0),(MID("1234567891",COLUMN($A$1:$J$1),1)+0)),11)
                        ) = MID(LAHIKONTAKTSED!E115,11,1)+0,
                        TRUE,
                        FALSE
                    )
                ), FALSE)
            ),
            AND(
                ISNUMBER(LAHIKONTAKTSED!E115),
                NOT(
                    ISERROR(
                        DATE(
                            YEAR(LAHIKONTAKTSED!E115),
                            MONTH(LAHIKONTAKTSED!E115),
                            DAY(LAHIKONTAKTSED!E115)
                        )
                    )
                ),
                IFERROR(LAHIKONTAKTSED!E115 &gt;= DATE(1910, 1, 1), FALSE),
                IFERROR(LAHIKONTAKTSED!E115 &lt;= TODAY(), FALSE)
            )
        ), 1, -2),
    -1),
    ""
)</f>
        <v/>
      </c>
      <c r="F115" s="137" t="str">
        <f>IF(LAHIKONTAKTSED!$AJ115,
    IF(
        OR(
            LAHIKONTAKTSED!$I115 = "Lapsevanem",
            LAHIKONTAKTSED!$I115 = "Eestkostja"
        ),
        0,
        IF(
            OR(
                AND(_xlfn.NUMBERVALUE(LAHIKONTAKTSED!F115) &gt;  5000000, _xlfn.NUMBERVALUE(LAHIKONTAKTSED!F115) &lt;  5999999),
                AND(_xlfn.NUMBERVALUE(LAHIKONTAKTSED!F115) &gt; 50000000, _xlfn.NUMBERVALUE(LAHIKONTAKTSED!F115) &lt; 59999999)
            ),
            1,
            -2
        )
    ),
    ""
)</f>
        <v/>
      </c>
      <c r="G115" s="137" t="str">
        <f>IF(LAHIKONTAKTSED!$AJ115,
    IF(
        OR(
            LAHIKONTAKTSED!$I115 = "Lapsevanem",
            LAHIKONTAKTSED!$I115 = "Eestkostja"
        ),
        0,
        IF(
            LAHIKONTAKTSED!G115 &lt;&gt; "",
            1,
            2
        )
    ),
    ""
)</f>
        <v/>
      </c>
      <c r="H115" s="137" t="str">
        <f>IF(LAHIKONTAKTSED!$AJ115, IF(LAHIKONTAKTSED!H115 &lt;&gt; "", 1, 2), "")</f>
        <v/>
      </c>
      <c r="I115" s="157" t="str">
        <f>IF(LAHIKONTAKTSED!$AJ115,
    IF(OR(
        EXACT(LAHIKONTAKTSED!I115, "Lähikontaktne"),
        EXACT(LAHIKONTAKTSED!I115, "Lapsevanem"),
        EXACT(LAHIKONTAKTSED!I115, "Eestkostja")
    ), 1, -2),
    ""
)</f>
        <v/>
      </c>
      <c r="J115" s="137" t="str">
        <f>IF(
    AND(LAHIKONTAKTSED!$AJ115,  LAHIKONTAKTSED!$I115 &lt;&gt; ""),
    IF(
        OR(
            EXACT(LAHIKONTAKTSED!$I115, "Lapsevanem"),
            EXACT(LAHIKONTAKTSED!$I115, "Eestkostja")
        ),
        IF(
            LAHIKONTAKTSED!J115 &lt;&gt; "",
            1,
            -2
        ),
        0
    ),
    ""
)</f>
        <v/>
      </c>
      <c r="K115" s="137" t="str">
        <f>IF(
    AND(LAHIKONTAKTSED!$AJ115,  LAHIKONTAKTSED!$I115 &lt;&gt; ""),
    IF(
        OR(
            EXACT(LAHIKONTAKTSED!$I115, "Lapsevanem"),
            EXACT(LAHIKONTAKTSED!$I115, "Eestkostja")
        ),
        IF(
            LAHIKONTAKTSED!K115 &lt;&gt; "",
            1,
            -2
        ),
        0
    ),
    ""
)</f>
        <v/>
      </c>
      <c r="L115" s="137" t="str">
        <f ca="1">IF(
    AND(LAHIKONTAKTSED!$AJ115,  LAHIKONTAKTSED!$I115 &lt;&gt; ""),
    IF(
        OR(
            EXACT(LAHIKONTAKTSED!$I115, "Lapsevanem"),
            EXACT(LAHIKONTAKTSED!$I115, "Eestkostja")
        ),
        IF(
            LAHIKONTAKTSED!L115 &lt;&gt; "",
            IF(
                OR(
                    AND(
                        ISNUMBER(LAHIKONTAKTSED!L115),
                        LAHIKONTAKTSED!L115 &gt; 30000000000,
                        LAHIKONTAKTSED!L115 &lt; 63000000000,
                        IF(
                            ISERROR(TEXT((CODE(MID("FEDCA@",LEFT(LAHIKONTAKTSED!L115,1),1))-50)*1000000+LEFT(LAHIKONTAKTSED!L115,7),"0000\.00\.00")+0),
                            FALSE,
                            IF(
                                IF(
                                    MOD(SUMPRODUCT((MID(LAHIKONTAKTSED!L115,COLUMN($A$1:$J$1),1)+0),(MID("1234567891",COLUMN($A$1:$J$1),1)+0)),11)=10,
                                    MOD(MOD(SUMPRODUCT((MID(LAHIKONTAKTSED!L115,COLUMN($A$1:$J$1),1)+0),(MID("3456789123",COLUMN($A$1:$J$1),1)+0)),11),10),
                                    MOD(SUMPRODUCT((MID(LAHIKONTAKTSED!L115,COLUMN($A$1:$J$1),1)+0),(MID("1234567891",COLUMN($A$1:$J$1),1)+0)),11)
                                ) = MID(LAHIKONTAKTSED!L115,11,1)+0,
                                TRUE,
                                FALSE
                            )
                        )
                    ),
                    AND(
                        ISNUMBER(LAHIKONTAKTSED!L115),
                        NOT(
                            ISERROR(
                                DATE(
                                    YEAR(LAHIKONTAKTSED!L115),
                                    MONTH(LAHIKONTAKTSED!L115),
                                    DAY(LAHIKONTAKTSED!L115)
                                )
                            )
                        ),
                        IFERROR(LAHIKONTAKTSED!L115 &gt;= DATE(1910, 1, 1), FALSE),
                        IFERROR(LAHIKONTAKTSED!L115 &lt;= TODAY(), FALSE)
                    )
                ),
                1,
                -2),
            -1
        ),
        0
    ),
    ""
)</f>
        <v/>
      </c>
      <c r="M115" s="137" t="str">
        <f>IF(
    AND(LAHIKONTAKTSED!$AJ115,  LAHIKONTAKTSED!$I115 &lt;&gt; ""),
    IF(
        OR(
            EXACT(LAHIKONTAKTSED!$I115, "Lapsevanem"),
            EXACT(LAHIKONTAKTSED!$I115, "Eestkostja")
        ),
        IF(
            OR(
                AND(_xlfn.NUMBERVALUE(LAHIKONTAKTSED!M115) &gt;  5000000, _xlfn.NUMBERVALUE(LAHIKONTAKTSED!M115) &lt;  5999999),
                AND(_xlfn.NUMBERVALUE(LAHIKONTAKTSED!M115) &gt; 50000000, _xlfn.NUMBERVALUE(LAHIKONTAKTSED!M115) &lt; 59999999)
            ),
            1,
            -2
        ),
        0
    ),
    ""
)</f>
        <v/>
      </c>
      <c r="N115" s="137" t="str">
        <f>IF(
    AND(LAHIKONTAKTSED!$AJ115,  LAHIKONTAKTSED!$I115 &lt;&gt; ""),
    IF(
        OR(
            EXACT(LAHIKONTAKTSED!$I115, "Lapsevanem"),
            EXACT(LAHIKONTAKTSED!$I115, "Eestkostja")
        ),
        IF(
            LAHIKONTAKTSED!N115 &lt;&gt; "",
            1,
            2
        ),
        0
    ),
    ""
)</f>
        <v/>
      </c>
      <c r="O115" s="136" t="str">
        <f>IF(
    LAHIKONTAKTSED!$AJ115,
    IF(LAHIKONTAKTSED!O115 &lt;&gt; "", 1, -1),
    ""
)</f>
        <v/>
      </c>
      <c r="P115" s="136" t="str">
        <f>IF(
    LAHIKONTAKTSED!$AJ115,
    IF(LAHIKONTAKTSED!P115 &lt;&gt; "", 1, -1),
    ""
)</f>
        <v/>
      </c>
      <c r="Q115" s="136" t="str">
        <f>IF(
    LAHIKONTAKTSED!$AJ115,
    IF(LAHIKONTAKTSED!Q115 &lt;&gt; "", 1, -1),
    ""
)</f>
        <v/>
      </c>
      <c r="R115" s="136" t="str">
        <f>IF(
    LAHIKONTAKTSED!$AJ115,
    IF(LAHIKONTAKTSED!R115 &lt;&gt; "", 1, 2),
    ""
)</f>
        <v/>
      </c>
      <c r="S115" s="158" t="str">
        <f ca="1">IF(LAHIKONTAKTSED!$AJ115,
    IF(AND(
        ISNUMBER(LAHIKONTAKTSED!S115),
        NOT(
            ISERROR(
                DATE(
                    YEAR(LAHIKONTAKTSED!S115),
                    MONTH(LAHIKONTAKTSED!S115),
                    DAY(LAHIKONTAKTSED!S115)
                )
            )
        ),
        IFERROR(LAHIKONTAKTSED!S115 &gt;= TODAY()-13, FALSE),
        IFERROR(LAHIKONTAKTSED!S115 &lt;= TODAY(), FALSE)
    ), 1, -2),
    ""
)</f>
        <v/>
      </c>
      <c r="T115" s="158" t="str">
        <f ca="1">IF(LAHIKONTAKTSED!$AJ115,
    IF(AND(
        ISNUMBER(LAHIKONTAKTSED!T115),
        NOT(
            ISERROR(
                DATE(
                    YEAR(LAHIKONTAKTSED!T115),
                    MONTH(LAHIKONTAKTSED!T115),
                    DAY(LAHIKONTAKTSED!T115)
                )
            )
        ),
        IFERROR(LAHIKONTAKTSED!T115 &gt;= TODAY()-13, FALSE),
        IFERROR(LAHIKONTAKTSED!T115 &lt;= TODAY()+1, FALSE)
    ), 1, -2),
    ""
)</f>
        <v/>
      </c>
      <c r="U115" s="159" t="str">
        <f ca="1">IF(LAHIKONTAKTSED!$AJ115,
    IF(AND(
        ISNUMBER(LAHIKONTAKTSED!U115),
        NOT(
            ISERROR(
                DATE(
                    YEAR(LAHIKONTAKTSED!U115),
                    MONTH(LAHIKONTAKTSED!U115),
                    DAY(LAHIKONTAKTSED!U115)
                )
            )
        ),
        IFERROR(LAHIKONTAKTSED!U115 &gt;= TODAY(), FALSE),
        IFERROR(LAHIKONTAKTSED!U115 &lt;= TODAY() + 11, FALSE)
    ), 1, -2),
    ""
)</f>
        <v/>
      </c>
      <c r="V115" s="136" t="str">
        <f>IF(
    LAHIKONTAKTSED!$AJ115,
    IF(LAHIKONTAKTSED!V115 &lt;&gt; "", 1, -1),
    ""
)</f>
        <v/>
      </c>
      <c r="W115" s="136" t="str">
        <f>IF(
    LAHIKONTAKTSED!$AJ115,
    IF(LAHIKONTAKTSED!W115 &lt;&gt; "", 1, -1),
    ""
)</f>
        <v/>
      </c>
      <c r="X115" s="159" t="str">
        <f ca="1">IF(
    AND(
        LAHIKONTAKTSED!$AJ115
    ),
    IF(
        LAHIKONTAKTSED!X115 &lt;&gt; "",
        IF(
            OR(
            AND(
                ISNUMBER(LAHIKONTAKTSED!X115),
                LAHIKONTAKTSED!X115 &gt; 30000000000,
                LAHIKONTAKTSED!X115 &lt; 63000000000,
                IFERROR(IF(
                    ISERROR(TEXT((CODE(MID("FEDCA@",LEFT(LAHIKONTAKTSED!X115,1),1))-50)*1000000+LEFT(LAHIKONTAKTSED!X115,7),"0000\.00\.00")+0),
                    FALSE,
                    IF(
                        IF(
                            MOD(SUMPRODUCT((MID(LAHIKONTAKTSED!X115,COLUMN($A$1:$J$1),1)+0),(MID("1234567891",COLUMN($A$1:$J$1),1)+0)),11)=10,
                            MOD(MOD(SUMPRODUCT((MID(LAHIKONTAKTSED!X115,COLUMN($A$1:$J$1),1)+0),(MID("3456789123",COLUMN($A$1:$J$1),1)+0)),11),10),
                            MOD(SUMPRODUCT((MID(LAHIKONTAKTSED!X115,COLUMN($A$1:$J$1),1)+0),(MID("1234567891",COLUMN($A$1:$J$1),1)+0)),11)
                        ) = MID(LAHIKONTAKTSED!X115,11,1)+0,
                        TRUE,
                        FALSE
                    )
                ), FALSE)
            ),
            AND(
                ISNUMBER(LAHIKONTAKTSED!X115),
                NOT(
                    ISERROR(
                        DATE(
                            YEAR(LAHIKONTAKTSED!X115),
                            MONTH(LAHIKONTAKTSED!X115),
                            DAY(LAHIKONTAKTSED!X115)
                        )
                    )
                ),
                IFERROR(LAHIKONTAKTSED!X115 &gt;= DATE(1910, 1, 1), FALSE),
                IFERROR(LAHIKONTAKTSED!X115 &lt;= TODAY(), FALSE)
            )
        ), 1, -2),
    -1),
    ""
)</f>
        <v/>
      </c>
    </row>
    <row r="116" spans="1:24" x14ac:dyDescent="0.35">
      <c r="A116" s="138" t="str">
        <f>LAHIKONTAKTSED!A116</f>
        <v/>
      </c>
      <c r="B116" s="154" t="str">
        <f ca="1">IF(LAHIKONTAKTSED!$AJ116,
    IF(AND(
        ISNUMBER(LAHIKONTAKTSED!B116),
        NOT(
            ISERROR(
                DATE(
                    YEAR(LAHIKONTAKTSED!B116),
                    MONTH(LAHIKONTAKTSED!B116),
                    DAY(LAHIKONTAKTSED!B116)
                )
            )
        ),
        IFERROR(LAHIKONTAKTSED!B116 &gt;= TODAY()-13, FALSE),
        IFERROR(LAHIKONTAKTSED!B116 &lt;= TODAY(), FALSE)
    ), 1, -2),
    ""
)</f>
        <v/>
      </c>
      <c r="C116" s="155" t="str">
        <f>IF(LAHIKONTAKTSED!$AJ116,
    IF(AND(
        LAHIKONTAKTSED!C116 &lt;&gt; ""
    ), 1, -2),
    ""
)</f>
        <v/>
      </c>
      <c r="D116" s="155" t="str">
        <f>IF(LAHIKONTAKTSED!$AJ116,
    IF(AND(
        LAHIKONTAKTSED!D116 &lt;&gt; ""
    ), 1, -2),
    ""
)</f>
        <v/>
      </c>
      <c r="E116" s="156" t="str">
        <f ca="1">IF(LAHIKONTAKTSED!$AJ116,
    IF(
        LAHIKONTAKTSED!E116 &lt;&gt; "",
        IF(
            OR(
            AND(
                ISNUMBER(LAHIKONTAKTSED!E116),
                LAHIKONTAKTSED!E116 &gt; 30000000000,
                LAHIKONTAKTSED!E116 &lt; 63000000000,
                IFERROR(IF(
                    ISERROR(TEXT((CODE(MID("FEDCA@",LEFT(LAHIKONTAKTSED!E116,1),1))-50)*1000000+LEFT(LAHIKONTAKTSED!E116,7),"0000\.00\.00")+0),
                    FALSE,
                    IF(
                        IF(
                            MOD(SUMPRODUCT((MID(LAHIKONTAKTSED!E116,COLUMN($A$1:$J$1),1)+0),(MID("1234567891",COLUMN($A$1:$J$1),1)+0)),11)=10,
                            MOD(MOD(SUMPRODUCT((MID(LAHIKONTAKTSED!E116,COLUMN($A$1:$J$1),1)+0),(MID("3456789123",COLUMN($A$1:$J$1),1)+0)),11),10),
                            MOD(SUMPRODUCT((MID(LAHIKONTAKTSED!E116,COLUMN($A$1:$J$1),1)+0),(MID("1234567891",COLUMN($A$1:$J$1),1)+0)),11)
                        ) = MID(LAHIKONTAKTSED!E116,11,1)+0,
                        TRUE,
                        FALSE
                    )
                ), FALSE)
            ),
            AND(
                ISNUMBER(LAHIKONTAKTSED!E116),
                NOT(
                    ISERROR(
                        DATE(
                            YEAR(LAHIKONTAKTSED!E116),
                            MONTH(LAHIKONTAKTSED!E116),
                            DAY(LAHIKONTAKTSED!E116)
                        )
                    )
                ),
                IFERROR(LAHIKONTAKTSED!E116 &gt;= DATE(1910, 1, 1), FALSE),
                IFERROR(LAHIKONTAKTSED!E116 &lt;= TODAY(), FALSE)
            )
        ), 1, -2),
    -1),
    ""
)</f>
        <v/>
      </c>
      <c r="F116" s="137" t="str">
        <f>IF(LAHIKONTAKTSED!$AJ116,
    IF(
        OR(
            LAHIKONTAKTSED!$I116 = "Lapsevanem",
            LAHIKONTAKTSED!$I116 = "Eestkostja"
        ),
        0,
        IF(
            OR(
                AND(_xlfn.NUMBERVALUE(LAHIKONTAKTSED!F116) &gt;  5000000, _xlfn.NUMBERVALUE(LAHIKONTAKTSED!F116) &lt;  5999999),
                AND(_xlfn.NUMBERVALUE(LAHIKONTAKTSED!F116) &gt; 50000000, _xlfn.NUMBERVALUE(LAHIKONTAKTSED!F116) &lt; 59999999)
            ),
            1,
            -2
        )
    ),
    ""
)</f>
        <v/>
      </c>
      <c r="G116" s="137" t="str">
        <f>IF(LAHIKONTAKTSED!$AJ116,
    IF(
        OR(
            LAHIKONTAKTSED!$I116 = "Lapsevanem",
            LAHIKONTAKTSED!$I116 = "Eestkostja"
        ),
        0,
        IF(
            LAHIKONTAKTSED!G116 &lt;&gt; "",
            1,
            2
        )
    ),
    ""
)</f>
        <v/>
      </c>
      <c r="H116" s="137" t="str">
        <f>IF(LAHIKONTAKTSED!$AJ116, IF(LAHIKONTAKTSED!H116 &lt;&gt; "", 1, 2), "")</f>
        <v/>
      </c>
      <c r="I116" s="157" t="str">
        <f>IF(LAHIKONTAKTSED!$AJ116,
    IF(OR(
        EXACT(LAHIKONTAKTSED!I116, "Lähikontaktne"),
        EXACT(LAHIKONTAKTSED!I116, "Lapsevanem"),
        EXACT(LAHIKONTAKTSED!I116, "Eestkostja")
    ), 1, -2),
    ""
)</f>
        <v/>
      </c>
      <c r="J116" s="137" t="str">
        <f>IF(
    AND(LAHIKONTAKTSED!$AJ116,  LAHIKONTAKTSED!$I116 &lt;&gt; ""),
    IF(
        OR(
            EXACT(LAHIKONTAKTSED!$I116, "Lapsevanem"),
            EXACT(LAHIKONTAKTSED!$I116, "Eestkostja")
        ),
        IF(
            LAHIKONTAKTSED!J116 &lt;&gt; "",
            1,
            -2
        ),
        0
    ),
    ""
)</f>
        <v/>
      </c>
      <c r="K116" s="137" t="str">
        <f>IF(
    AND(LAHIKONTAKTSED!$AJ116,  LAHIKONTAKTSED!$I116 &lt;&gt; ""),
    IF(
        OR(
            EXACT(LAHIKONTAKTSED!$I116, "Lapsevanem"),
            EXACT(LAHIKONTAKTSED!$I116, "Eestkostja")
        ),
        IF(
            LAHIKONTAKTSED!K116 &lt;&gt; "",
            1,
            -2
        ),
        0
    ),
    ""
)</f>
        <v/>
      </c>
      <c r="L116" s="137" t="str">
        <f ca="1">IF(
    AND(LAHIKONTAKTSED!$AJ116,  LAHIKONTAKTSED!$I116 &lt;&gt; ""),
    IF(
        OR(
            EXACT(LAHIKONTAKTSED!$I116, "Lapsevanem"),
            EXACT(LAHIKONTAKTSED!$I116, "Eestkostja")
        ),
        IF(
            LAHIKONTAKTSED!L116 &lt;&gt; "",
            IF(
                OR(
                    AND(
                        ISNUMBER(LAHIKONTAKTSED!L116),
                        LAHIKONTAKTSED!L116 &gt; 30000000000,
                        LAHIKONTAKTSED!L116 &lt; 63000000000,
                        IF(
                            ISERROR(TEXT((CODE(MID("FEDCA@",LEFT(LAHIKONTAKTSED!L116,1),1))-50)*1000000+LEFT(LAHIKONTAKTSED!L116,7),"0000\.00\.00")+0),
                            FALSE,
                            IF(
                                IF(
                                    MOD(SUMPRODUCT((MID(LAHIKONTAKTSED!L116,COLUMN($A$1:$J$1),1)+0),(MID("1234567891",COLUMN($A$1:$J$1),1)+0)),11)=10,
                                    MOD(MOD(SUMPRODUCT((MID(LAHIKONTAKTSED!L116,COLUMN($A$1:$J$1),1)+0),(MID("3456789123",COLUMN($A$1:$J$1),1)+0)),11),10),
                                    MOD(SUMPRODUCT((MID(LAHIKONTAKTSED!L116,COLUMN($A$1:$J$1),1)+0),(MID("1234567891",COLUMN($A$1:$J$1),1)+0)),11)
                                ) = MID(LAHIKONTAKTSED!L116,11,1)+0,
                                TRUE,
                                FALSE
                            )
                        )
                    ),
                    AND(
                        ISNUMBER(LAHIKONTAKTSED!L116),
                        NOT(
                            ISERROR(
                                DATE(
                                    YEAR(LAHIKONTAKTSED!L116),
                                    MONTH(LAHIKONTAKTSED!L116),
                                    DAY(LAHIKONTAKTSED!L116)
                                )
                            )
                        ),
                        IFERROR(LAHIKONTAKTSED!L116 &gt;= DATE(1910, 1, 1), FALSE),
                        IFERROR(LAHIKONTAKTSED!L116 &lt;= TODAY(), FALSE)
                    )
                ),
                1,
                -2),
            -1
        ),
        0
    ),
    ""
)</f>
        <v/>
      </c>
      <c r="M116" s="137" t="str">
        <f>IF(
    AND(LAHIKONTAKTSED!$AJ116,  LAHIKONTAKTSED!$I116 &lt;&gt; ""),
    IF(
        OR(
            EXACT(LAHIKONTAKTSED!$I116, "Lapsevanem"),
            EXACT(LAHIKONTAKTSED!$I116, "Eestkostja")
        ),
        IF(
            OR(
                AND(_xlfn.NUMBERVALUE(LAHIKONTAKTSED!M116) &gt;  5000000, _xlfn.NUMBERVALUE(LAHIKONTAKTSED!M116) &lt;  5999999),
                AND(_xlfn.NUMBERVALUE(LAHIKONTAKTSED!M116) &gt; 50000000, _xlfn.NUMBERVALUE(LAHIKONTAKTSED!M116) &lt; 59999999)
            ),
            1,
            -2
        ),
        0
    ),
    ""
)</f>
        <v/>
      </c>
      <c r="N116" s="137" t="str">
        <f>IF(
    AND(LAHIKONTAKTSED!$AJ116,  LAHIKONTAKTSED!$I116 &lt;&gt; ""),
    IF(
        OR(
            EXACT(LAHIKONTAKTSED!$I116, "Lapsevanem"),
            EXACT(LAHIKONTAKTSED!$I116, "Eestkostja")
        ),
        IF(
            LAHIKONTAKTSED!N116 &lt;&gt; "",
            1,
            2
        ),
        0
    ),
    ""
)</f>
        <v/>
      </c>
      <c r="O116" s="136" t="str">
        <f>IF(
    LAHIKONTAKTSED!$AJ116,
    IF(LAHIKONTAKTSED!O116 &lt;&gt; "", 1, -1),
    ""
)</f>
        <v/>
      </c>
      <c r="P116" s="136" t="str">
        <f>IF(
    LAHIKONTAKTSED!$AJ116,
    IF(LAHIKONTAKTSED!P116 &lt;&gt; "", 1, -1),
    ""
)</f>
        <v/>
      </c>
      <c r="Q116" s="136" t="str">
        <f>IF(
    LAHIKONTAKTSED!$AJ116,
    IF(LAHIKONTAKTSED!Q116 &lt;&gt; "", 1, -1),
    ""
)</f>
        <v/>
      </c>
      <c r="R116" s="136" t="str">
        <f>IF(
    LAHIKONTAKTSED!$AJ116,
    IF(LAHIKONTAKTSED!R116 &lt;&gt; "", 1, 2),
    ""
)</f>
        <v/>
      </c>
      <c r="S116" s="158" t="str">
        <f ca="1">IF(LAHIKONTAKTSED!$AJ116,
    IF(AND(
        ISNUMBER(LAHIKONTAKTSED!S116),
        NOT(
            ISERROR(
                DATE(
                    YEAR(LAHIKONTAKTSED!S116),
                    MONTH(LAHIKONTAKTSED!S116),
                    DAY(LAHIKONTAKTSED!S116)
                )
            )
        ),
        IFERROR(LAHIKONTAKTSED!S116 &gt;= TODAY()-13, FALSE),
        IFERROR(LAHIKONTAKTSED!S116 &lt;= TODAY(), FALSE)
    ), 1, -2),
    ""
)</f>
        <v/>
      </c>
      <c r="T116" s="158" t="str">
        <f ca="1">IF(LAHIKONTAKTSED!$AJ116,
    IF(AND(
        ISNUMBER(LAHIKONTAKTSED!T116),
        NOT(
            ISERROR(
                DATE(
                    YEAR(LAHIKONTAKTSED!T116),
                    MONTH(LAHIKONTAKTSED!T116),
                    DAY(LAHIKONTAKTSED!T116)
                )
            )
        ),
        IFERROR(LAHIKONTAKTSED!T116 &gt;= TODAY()-13, FALSE),
        IFERROR(LAHIKONTAKTSED!T116 &lt;= TODAY()+1, FALSE)
    ), 1, -2),
    ""
)</f>
        <v/>
      </c>
      <c r="U116" s="159" t="str">
        <f ca="1">IF(LAHIKONTAKTSED!$AJ116,
    IF(AND(
        ISNUMBER(LAHIKONTAKTSED!U116),
        NOT(
            ISERROR(
                DATE(
                    YEAR(LAHIKONTAKTSED!U116),
                    MONTH(LAHIKONTAKTSED!U116),
                    DAY(LAHIKONTAKTSED!U116)
                )
            )
        ),
        IFERROR(LAHIKONTAKTSED!U116 &gt;= TODAY(), FALSE),
        IFERROR(LAHIKONTAKTSED!U116 &lt;= TODAY() + 11, FALSE)
    ), 1, -2),
    ""
)</f>
        <v/>
      </c>
      <c r="V116" s="136" t="str">
        <f>IF(
    LAHIKONTAKTSED!$AJ116,
    IF(LAHIKONTAKTSED!V116 &lt;&gt; "", 1, -1),
    ""
)</f>
        <v/>
      </c>
      <c r="W116" s="136" t="str">
        <f>IF(
    LAHIKONTAKTSED!$AJ116,
    IF(LAHIKONTAKTSED!W116 &lt;&gt; "", 1, -1),
    ""
)</f>
        <v/>
      </c>
      <c r="X116" s="159" t="str">
        <f ca="1">IF(
    AND(
        LAHIKONTAKTSED!$AJ116
    ),
    IF(
        LAHIKONTAKTSED!X116 &lt;&gt; "",
        IF(
            OR(
            AND(
                ISNUMBER(LAHIKONTAKTSED!X116),
                LAHIKONTAKTSED!X116 &gt; 30000000000,
                LAHIKONTAKTSED!X116 &lt; 63000000000,
                IFERROR(IF(
                    ISERROR(TEXT((CODE(MID("FEDCA@",LEFT(LAHIKONTAKTSED!X116,1),1))-50)*1000000+LEFT(LAHIKONTAKTSED!X116,7),"0000\.00\.00")+0),
                    FALSE,
                    IF(
                        IF(
                            MOD(SUMPRODUCT((MID(LAHIKONTAKTSED!X116,COLUMN($A$1:$J$1),1)+0),(MID("1234567891",COLUMN($A$1:$J$1),1)+0)),11)=10,
                            MOD(MOD(SUMPRODUCT((MID(LAHIKONTAKTSED!X116,COLUMN($A$1:$J$1),1)+0),(MID("3456789123",COLUMN($A$1:$J$1),1)+0)),11),10),
                            MOD(SUMPRODUCT((MID(LAHIKONTAKTSED!X116,COLUMN($A$1:$J$1),1)+0),(MID("1234567891",COLUMN($A$1:$J$1),1)+0)),11)
                        ) = MID(LAHIKONTAKTSED!X116,11,1)+0,
                        TRUE,
                        FALSE
                    )
                ), FALSE)
            ),
            AND(
                ISNUMBER(LAHIKONTAKTSED!X116),
                NOT(
                    ISERROR(
                        DATE(
                            YEAR(LAHIKONTAKTSED!X116),
                            MONTH(LAHIKONTAKTSED!X116),
                            DAY(LAHIKONTAKTSED!X116)
                        )
                    )
                ),
                IFERROR(LAHIKONTAKTSED!X116 &gt;= DATE(1910, 1, 1), FALSE),
                IFERROR(LAHIKONTAKTSED!X116 &lt;= TODAY(), FALSE)
            )
        ), 1, -2),
    -1),
    ""
)</f>
        <v/>
      </c>
    </row>
    <row r="117" spans="1:24" x14ac:dyDescent="0.35">
      <c r="A117" s="138" t="str">
        <f>LAHIKONTAKTSED!A117</f>
        <v/>
      </c>
      <c r="B117" s="154" t="str">
        <f ca="1">IF(LAHIKONTAKTSED!$AJ117,
    IF(AND(
        ISNUMBER(LAHIKONTAKTSED!B117),
        NOT(
            ISERROR(
                DATE(
                    YEAR(LAHIKONTAKTSED!B117),
                    MONTH(LAHIKONTAKTSED!B117),
                    DAY(LAHIKONTAKTSED!B117)
                )
            )
        ),
        IFERROR(LAHIKONTAKTSED!B117 &gt;= TODAY()-13, FALSE),
        IFERROR(LAHIKONTAKTSED!B117 &lt;= TODAY(), FALSE)
    ), 1, -2),
    ""
)</f>
        <v/>
      </c>
      <c r="C117" s="155" t="str">
        <f>IF(LAHIKONTAKTSED!$AJ117,
    IF(AND(
        LAHIKONTAKTSED!C117 &lt;&gt; ""
    ), 1, -2),
    ""
)</f>
        <v/>
      </c>
      <c r="D117" s="155" t="str">
        <f>IF(LAHIKONTAKTSED!$AJ117,
    IF(AND(
        LAHIKONTAKTSED!D117 &lt;&gt; ""
    ), 1, -2),
    ""
)</f>
        <v/>
      </c>
      <c r="E117" s="156" t="str">
        <f ca="1">IF(LAHIKONTAKTSED!$AJ117,
    IF(
        LAHIKONTAKTSED!E117 &lt;&gt; "",
        IF(
            OR(
            AND(
                ISNUMBER(LAHIKONTAKTSED!E117),
                LAHIKONTAKTSED!E117 &gt; 30000000000,
                LAHIKONTAKTSED!E117 &lt; 63000000000,
                IFERROR(IF(
                    ISERROR(TEXT((CODE(MID("FEDCA@",LEFT(LAHIKONTAKTSED!E117,1),1))-50)*1000000+LEFT(LAHIKONTAKTSED!E117,7),"0000\.00\.00")+0),
                    FALSE,
                    IF(
                        IF(
                            MOD(SUMPRODUCT((MID(LAHIKONTAKTSED!E117,COLUMN($A$1:$J$1),1)+0),(MID("1234567891",COLUMN($A$1:$J$1),1)+0)),11)=10,
                            MOD(MOD(SUMPRODUCT((MID(LAHIKONTAKTSED!E117,COLUMN($A$1:$J$1),1)+0),(MID("3456789123",COLUMN($A$1:$J$1),1)+0)),11),10),
                            MOD(SUMPRODUCT((MID(LAHIKONTAKTSED!E117,COLUMN($A$1:$J$1),1)+0),(MID("1234567891",COLUMN($A$1:$J$1),1)+0)),11)
                        ) = MID(LAHIKONTAKTSED!E117,11,1)+0,
                        TRUE,
                        FALSE
                    )
                ), FALSE)
            ),
            AND(
                ISNUMBER(LAHIKONTAKTSED!E117),
                NOT(
                    ISERROR(
                        DATE(
                            YEAR(LAHIKONTAKTSED!E117),
                            MONTH(LAHIKONTAKTSED!E117),
                            DAY(LAHIKONTAKTSED!E117)
                        )
                    )
                ),
                IFERROR(LAHIKONTAKTSED!E117 &gt;= DATE(1910, 1, 1), FALSE),
                IFERROR(LAHIKONTAKTSED!E117 &lt;= TODAY(), FALSE)
            )
        ), 1, -2),
    -1),
    ""
)</f>
        <v/>
      </c>
      <c r="F117" s="137" t="str">
        <f>IF(LAHIKONTAKTSED!$AJ117,
    IF(
        OR(
            LAHIKONTAKTSED!$I117 = "Lapsevanem",
            LAHIKONTAKTSED!$I117 = "Eestkostja"
        ),
        0,
        IF(
            OR(
                AND(_xlfn.NUMBERVALUE(LAHIKONTAKTSED!F117) &gt;  5000000, _xlfn.NUMBERVALUE(LAHIKONTAKTSED!F117) &lt;  5999999),
                AND(_xlfn.NUMBERVALUE(LAHIKONTAKTSED!F117) &gt; 50000000, _xlfn.NUMBERVALUE(LAHIKONTAKTSED!F117) &lt; 59999999)
            ),
            1,
            -2
        )
    ),
    ""
)</f>
        <v/>
      </c>
      <c r="G117" s="137" t="str">
        <f>IF(LAHIKONTAKTSED!$AJ117,
    IF(
        OR(
            LAHIKONTAKTSED!$I117 = "Lapsevanem",
            LAHIKONTAKTSED!$I117 = "Eestkostja"
        ),
        0,
        IF(
            LAHIKONTAKTSED!G117 &lt;&gt; "",
            1,
            2
        )
    ),
    ""
)</f>
        <v/>
      </c>
      <c r="H117" s="137" t="str">
        <f>IF(LAHIKONTAKTSED!$AJ117, IF(LAHIKONTAKTSED!H117 &lt;&gt; "", 1, 2), "")</f>
        <v/>
      </c>
      <c r="I117" s="157" t="str">
        <f>IF(LAHIKONTAKTSED!$AJ117,
    IF(OR(
        EXACT(LAHIKONTAKTSED!I117, "Lähikontaktne"),
        EXACT(LAHIKONTAKTSED!I117, "Lapsevanem"),
        EXACT(LAHIKONTAKTSED!I117, "Eestkostja")
    ), 1, -2),
    ""
)</f>
        <v/>
      </c>
      <c r="J117" s="137" t="str">
        <f>IF(
    AND(LAHIKONTAKTSED!$AJ117,  LAHIKONTAKTSED!$I117 &lt;&gt; ""),
    IF(
        OR(
            EXACT(LAHIKONTAKTSED!$I117, "Lapsevanem"),
            EXACT(LAHIKONTAKTSED!$I117, "Eestkostja")
        ),
        IF(
            LAHIKONTAKTSED!J117 &lt;&gt; "",
            1,
            -2
        ),
        0
    ),
    ""
)</f>
        <v/>
      </c>
      <c r="K117" s="137" t="str">
        <f>IF(
    AND(LAHIKONTAKTSED!$AJ117,  LAHIKONTAKTSED!$I117 &lt;&gt; ""),
    IF(
        OR(
            EXACT(LAHIKONTAKTSED!$I117, "Lapsevanem"),
            EXACT(LAHIKONTAKTSED!$I117, "Eestkostja")
        ),
        IF(
            LAHIKONTAKTSED!K117 &lt;&gt; "",
            1,
            -2
        ),
        0
    ),
    ""
)</f>
        <v/>
      </c>
      <c r="L117" s="137" t="str">
        <f ca="1">IF(
    AND(LAHIKONTAKTSED!$AJ117,  LAHIKONTAKTSED!$I117 &lt;&gt; ""),
    IF(
        OR(
            EXACT(LAHIKONTAKTSED!$I117, "Lapsevanem"),
            EXACT(LAHIKONTAKTSED!$I117, "Eestkostja")
        ),
        IF(
            LAHIKONTAKTSED!L117 &lt;&gt; "",
            IF(
                OR(
                    AND(
                        ISNUMBER(LAHIKONTAKTSED!L117),
                        LAHIKONTAKTSED!L117 &gt; 30000000000,
                        LAHIKONTAKTSED!L117 &lt; 63000000000,
                        IF(
                            ISERROR(TEXT((CODE(MID("FEDCA@",LEFT(LAHIKONTAKTSED!L117,1),1))-50)*1000000+LEFT(LAHIKONTAKTSED!L117,7),"0000\.00\.00")+0),
                            FALSE,
                            IF(
                                IF(
                                    MOD(SUMPRODUCT((MID(LAHIKONTAKTSED!L117,COLUMN($A$1:$J$1),1)+0),(MID("1234567891",COLUMN($A$1:$J$1),1)+0)),11)=10,
                                    MOD(MOD(SUMPRODUCT((MID(LAHIKONTAKTSED!L117,COLUMN($A$1:$J$1),1)+0),(MID("3456789123",COLUMN($A$1:$J$1),1)+0)),11),10),
                                    MOD(SUMPRODUCT((MID(LAHIKONTAKTSED!L117,COLUMN($A$1:$J$1),1)+0),(MID("1234567891",COLUMN($A$1:$J$1),1)+0)),11)
                                ) = MID(LAHIKONTAKTSED!L117,11,1)+0,
                                TRUE,
                                FALSE
                            )
                        )
                    ),
                    AND(
                        ISNUMBER(LAHIKONTAKTSED!L117),
                        NOT(
                            ISERROR(
                                DATE(
                                    YEAR(LAHIKONTAKTSED!L117),
                                    MONTH(LAHIKONTAKTSED!L117),
                                    DAY(LAHIKONTAKTSED!L117)
                                )
                            )
                        ),
                        IFERROR(LAHIKONTAKTSED!L117 &gt;= DATE(1910, 1, 1), FALSE),
                        IFERROR(LAHIKONTAKTSED!L117 &lt;= TODAY(), FALSE)
                    )
                ),
                1,
                -2),
            -1
        ),
        0
    ),
    ""
)</f>
        <v/>
      </c>
      <c r="M117" s="137" t="str">
        <f>IF(
    AND(LAHIKONTAKTSED!$AJ117,  LAHIKONTAKTSED!$I117 &lt;&gt; ""),
    IF(
        OR(
            EXACT(LAHIKONTAKTSED!$I117, "Lapsevanem"),
            EXACT(LAHIKONTAKTSED!$I117, "Eestkostja")
        ),
        IF(
            OR(
                AND(_xlfn.NUMBERVALUE(LAHIKONTAKTSED!M117) &gt;  5000000, _xlfn.NUMBERVALUE(LAHIKONTAKTSED!M117) &lt;  5999999),
                AND(_xlfn.NUMBERVALUE(LAHIKONTAKTSED!M117) &gt; 50000000, _xlfn.NUMBERVALUE(LAHIKONTAKTSED!M117) &lt; 59999999)
            ),
            1,
            -2
        ),
        0
    ),
    ""
)</f>
        <v/>
      </c>
      <c r="N117" s="137" t="str">
        <f>IF(
    AND(LAHIKONTAKTSED!$AJ117,  LAHIKONTAKTSED!$I117 &lt;&gt; ""),
    IF(
        OR(
            EXACT(LAHIKONTAKTSED!$I117, "Lapsevanem"),
            EXACT(LAHIKONTAKTSED!$I117, "Eestkostja")
        ),
        IF(
            LAHIKONTAKTSED!N117 &lt;&gt; "",
            1,
            2
        ),
        0
    ),
    ""
)</f>
        <v/>
      </c>
      <c r="O117" s="136" t="str">
        <f>IF(
    LAHIKONTAKTSED!$AJ117,
    IF(LAHIKONTAKTSED!O117 &lt;&gt; "", 1, -1),
    ""
)</f>
        <v/>
      </c>
      <c r="P117" s="136" t="str">
        <f>IF(
    LAHIKONTAKTSED!$AJ117,
    IF(LAHIKONTAKTSED!P117 &lt;&gt; "", 1, -1),
    ""
)</f>
        <v/>
      </c>
      <c r="Q117" s="136" t="str">
        <f>IF(
    LAHIKONTAKTSED!$AJ117,
    IF(LAHIKONTAKTSED!Q117 &lt;&gt; "", 1, -1),
    ""
)</f>
        <v/>
      </c>
      <c r="R117" s="136" t="str">
        <f>IF(
    LAHIKONTAKTSED!$AJ117,
    IF(LAHIKONTAKTSED!R117 &lt;&gt; "", 1, 2),
    ""
)</f>
        <v/>
      </c>
      <c r="S117" s="158" t="str">
        <f ca="1">IF(LAHIKONTAKTSED!$AJ117,
    IF(AND(
        ISNUMBER(LAHIKONTAKTSED!S117),
        NOT(
            ISERROR(
                DATE(
                    YEAR(LAHIKONTAKTSED!S117),
                    MONTH(LAHIKONTAKTSED!S117),
                    DAY(LAHIKONTAKTSED!S117)
                )
            )
        ),
        IFERROR(LAHIKONTAKTSED!S117 &gt;= TODAY()-13, FALSE),
        IFERROR(LAHIKONTAKTSED!S117 &lt;= TODAY(), FALSE)
    ), 1, -2),
    ""
)</f>
        <v/>
      </c>
      <c r="T117" s="158" t="str">
        <f ca="1">IF(LAHIKONTAKTSED!$AJ117,
    IF(AND(
        ISNUMBER(LAHIKONTAKTSED!T117),
        NOT(
            ISERROR(
                DATE(
                    YEAR(LAHIKONTAKTSED!T117),
                    MONTH(LAHIKONTAKTSED!T117),
                    DAY(LAHIKONTAKTSED!T117)
                )
            )
        ),
        IFERROR(LAHIKONTAKTSED!T117 &gt;= TODAY()-13, FALSE),
        IFERROR(LAHIKONTAKTSED!T117 &lt;= TODAY()+1, FALSE)
    ), 1, -2),
    ""
)</f>
        <v/>
      </c>
      <c r="U117" s="159" t="str">
        <f ca="1">IF(LAHIKONTAKTSED!$AJ117,
    IF(AND(
        ISNUMBER(LAHIKONTAKTSED!U117),
        NOT(
            ISERROR(
                DATE(
                    YEAR(LAHIKONTAKTSED!U117),
                    MONTH(LAHIKONTAKTSED!U117),
                    DAY(LAHIKONTAKTSED!U117)
                )
            )
        ),
        IFERROR(LAHIKONTAKTSED!U117 &gt;= TODAY(), FALSE),
        IFERROR(LAHIKONTAKTSED!U117 &lt;= TODAY() + 11, FALSE)
    ), 1, -2),
    ""
)</f>
        <v/>
      </c>
      <c r="V117" s="136" t="str">
        <f>IF(
    LAHIKONTAKTSED!$AJ117,
    IF(LAHIKONTAKTSED!V117 &lt;&gt; "", 1, -1),
    ""
)</f>
        <v/>
      </c>
      <c r="W117" s="136" t="str">
        <f>IF(
    LAHIKONTAKTSED!$AJ117,
    IF(LAHIKONTAKTSED!W117 &lt;&gt; "", 1, -1),
    ""
)</f>
        <v/>
      </c>
      <c r="X117" s="159" t="str">
        <f ca="1">IF(
    AND(
        LAHIKONTAKTSED!$AJ117
    ),
    IF(
        LAHIKONTAKTSED!X117 &lt;&gt; "",
        IF(
            OR(
            AND(
                ISNUMBER(LAHIKONTAKTSED!X117),
                LAHIKONTAKTSED!X117 &gt; 30000000000,
                LAHIKONTAKTSED!X117 &lt; 63000000000,
                IFERROR(IF(
                    ISERROR(TEXT((CODE(MID("FEDCA@",LEFT(LAHIKONTAKTSED!X117,1),1))-50)*1000000+LEFT(LAHIKONTAKTSED!X117,7),"0000\.00\.00")+0),
                    FALSE,
                    IF(
                        IF(
                            MOD(SUMPRODUCT((MID(LAHIKONTAKTSED!X117,COLUMN($A$1:$J$1),1)+0),(MID("1234567891",COLUMN($A$1:$J$1),1)+0)),11)=10,
                            MOD(MOD(SUMPRODUCT((MID(LAHIKONTAKTSED!X117,COLUMN($A$1:$J$1),1)+0),(MID("3456789123",COLUMN($A$1:$J$1),1)+0)),11),10),
                            MOD(SUMPRODUCT((MID(LAHIKONTAKTSED!X117,COLUMN($A$1:$J$1),1)+0),(MID("1234567891",COLUMN($A$1:$J$1),1)+0)),11)
                        ) = MID(LAHIKONTAKTSED!X117,11,1)+0,
                        TRUE,
                        FALSE
                    )
                ), FALSE)
            ),
            AND(
                ISNUMBER(LAHIKONTAKTSED!X117),
                NOT(
                    ISERROR(
                        DATE(
                            YEAR(LAHIKONTAKTSED!X117),
                            MONTH(LAHIKONTAKTSED!X117),
                            DAY(LAHIKONTAKTSED!X117)
                        )
                    )
                ),
                IFERROR(LAHIKONTAKTSED!X117 &gt;= DATE(1910, 1, 1), FALSE),
                IFERROR(LAHIKONTAKTSED!X117 &lt;= TODAY(), FALSE)
            )
        ), 1, -2),
    -1),
    ""
)</f>
        <v/>
      </c>
    </row>
    <row r="118" spans="1:24" x14ac:dyDescent="0.35">
      <c r="A118" s="138" t="str">
        <f>LAHIKONTAKTSED!A118</f>
        <v/>
      </c>
      <c r="B118" s="154" t="str">
        <f ca="1">IF(LAHIKONTAKTSED!$AJ118,
    IF(AND(
        ISNUMBER(LAHIKONTAKTSED!B118),
        NOT(
            ISERROR(
                DATE(
                    YEAR(LAHIKONTAKTSED!B118),
                    MONTH(LAHIKONTAKTSED!B118),
                    DAY(LAHIKONTAKTSED!B118)
                )
            )
        ),
        IFERROR(LAHIKONTAKTSED!B118 &gt;= TODAY()-13, FALSE),
        IFERROR(LAHIKONTAKTSED!B118 &lt;= TODAY(), FALSE)
    ), 1, -2),
    ""
)</f>
        <v/>
      </c>
      <c r="C118" s="155" t="str">
        <f>IF(LAHIKONTAKTSED!$AJ118,
    IF(AND(
        LAHIKONTAKTSED!C118 &lt;&gt; ""
    ), 1, -2),
    ""
)</f>
        <v/>
      </c>
      <c r="D118" s="155" t="str">
        <f>IF(LAHIKONTAKTSED!$AJ118,
    IF(AND(
        LAHIKONTAKTSED!D118 &lt;&gt; ""
    ), 1, -2),
    ""
)</f>
        <v/>
      </c>
      <c r="E118" s="156" t="str">
        <f ca="1">IF(LAHIKONTAKTSED!$AJ118,
    IF(
        LAHIKONTAKTSED!E118 &lt;&gt; "",
        IF(
            OR(
            AND(
                ISNUMBER(LAHIKONTAKTSED!E118),
                LAHIKONTAKTSED!E118 &gt; 30000000000,
                LAHIKONTAKTSED!E118 &lt; 63000000000,
                IFERROR(IF(
                    ISERROR(TEXT((CODE(MID("FEDCA@",LEFT(LAHIKONTAKTSED!E118,1),1))-50)*1000000+LEFT(LAHIKONTAKTSED!E118,7),"0000\.00\.00")+0),
                    FALSE,
                    IF(
                        IF(
                            MOD(SUMPRODUCT((MID(LAHIKONTAKTSED!E118,COLUMN($A$1:$J$1),1)+0),(MID("1234567891",COLUMN($A$1:$J$1),1)+0)),11)=10,
                            MOD(MOD(SUMPRODUCT((MID(LAHIKONTAKTSED!E118,COLUMN($A$1:$J$1),1)+0),(MID("3456789123",COLUMN($A$1:$J$1),1)+0)),11),10),
                            MOD(SUMPRODUCT((MID(LAHIKONTAKTSED!E118,COLUMN($A$1:$J$1),1)+0),(MID("1234567891",COLUMN($A$1:$J$1),1)+0)),11)
                        ) = MID(LAHIKONTAKTSED!E118,11,1)+0,
                        TRUE,
                        FALSE
                    )
                ), FALSE)
            ),
            AND(
                ISNUMBER(LAHIKONTAKTSED!E118),
                NOT(
                    ISERROR(
                        DATE(
                            YEAR(LAHIKONTAKTSED!E118),
                            MONTH(LAHIKONTAKTSED!E118),
                            DAY(LAHIKONTAKTSED!E118)
                        )
                    )
                ),
                IFERROR(LAHIKONTAKTSED!E118 &gt;= DATE(1910, 1, 1), FALSE),
                IFERROR(LAHIKONTAKTSED!E118 &lt;= TODAY(), FALSE)
            )
        ), 1, -2),
    -1),
    ""
)</f>
        <v/>
      </c>
      <c r="F118" s="137" t="str">
        <f>IF(LAHIKONTAKTSED!$AJ118,
    IF(
        OR(
            LAHIKONTAKTSED!$I118 = "Lapsevanem",
            LAHIKONTAKTSED!$I118 = "Eestkostja"
        ),
        0,
        IF(
            OR(
                AND(_xlfn.NUMBERVALUE(LAHIKONTAKTSED!F118) &gt;  5000000, _xlfn.NUMBERVALUE(LAHIKONTAKTSED!F118) &lt;  5999999),
                AND(_xlfn.NUMBERVALUE(LAHIKONTAKTSED!F118) &gt; 50000000, _xlfn.NUMBERVALUE(LAHIKONTAKTSED!F118) &lt; 59999999)
            ),
            1,
            -2
        )
    ),
    ""
)</f>
        <v/>
      </c>
      <c r="G118" s="137" t="str">
        <f>IF(LAHIKONTAKTSED!$AJ118,
    IF(
        OR(
            LAHIKONTAKTSED!$I118 = "Lapsevanem",
            LAHIKONTAKTSED!$I118 = "Eestkostja"
        ),
        0,
        IF(
            LAHIKONTAKTSED!G118 &lt;&gt; "",
            1,
            2
        )
    ),
    ""
)</f>
        <v/>
      </c>
      <c r="H118" s="137" t="str">
        <f>IF(LAHIKONTAKTSED!$AJ118, IF(LAHIKONTAKTSED!H118 &lt;&gt; "", 1, 2), "")</f>
        <v/>
      </c>
      <c r="I118" s="157" t="str">
        <f>IF(LAHIKONTAKTSED!$AJ118,
    IF(OR(
        EXACT(LAHIKONTAKTSED!I118, "Lähikontaktne"),
        EXACT(LAHIKONTAKTSED!I118, "Lapsevanem"),
        EXACT(LAHIKONTAKTSED!I118, "Eestkostja")
    ), 1, -2),
    ""
)</f>
        <v/>
      </c>
      <c r="J118" s="137" t="str">
        <f>IF(
    AND(LAHIKONTAKTSED!$AJ118,  LAHIKONTAKTSED!$I118 &lt;&gt; ""),
    IF(
        OR(
            EXACT(LAHIKONTAKTSED!$I118, "Lapsevanem"),
            EXACT(LAHIKONTAKTSED!$I118, "Eestkostja")
        ),
        IF(
            LAHIKONTAKTSED!J118 &lt;&gt; "",
            1,
            -2
        ),
        0
    ),
    ""
)</f>
        <v/>
      </c>
      <c r="K118" s="137" t="str">
        <f>IF(
    AND(LAHIKONTAKTSED!$AJ118,  LAHIKONTAKTSED!$I118 &lt;&gt; ""),
    IF(
        OR(
            EXACT(LAHIKONTAKTSED!$I118, "Lapsevanem"),
            EXACT(LAHIKONTAKTSED!$I118, "Eestkostja")
        ),
        IF(
            LAHIKONTAKTSED!K118 &lt;&gt; "",
            1,
            -2
        ),
        0
    ),
    ""
)</f>
        <v/>
      </c>
      <c r="L118" s="137" t="str">
        <f ca="1">IF(
    AND(LAHIKONTAKTSED!$AJ118,  LAHIKONTAKTSED!$I118 &lt;&gt; ""),
    IF(
        OR(
            EXACT(LAHIKONTAKTSED!$I118, "Lapsevanem"),
            EXACT(LAHIKONTAKTSED!$I118, "Eestkostja")
        ),
        IF(
            LAHIKONTAKTSED!L118 &lt;&gt; "",
            IF(
                OR(
                    AND(
                        ISNUMBER(LAHIKONTAKTSED!L118),
                        LAHIKONTAKTSED!L118 &gt; 30000000000,
                        LAHIKONTAKTSED!L118 &lt; 63000000000,
                        IF(
                            ISERROR(TEXT((CODE(MID("FEDCA@",LEFT(LAHIKONTAKTSED!L118,1),1))-50)*1000000+LEFT(LAHIKONTAKTSED!L118,7),"0000\.00\.00")+0),
                            FALSE,
                            IF(
                                IF(
                                    MOD(SUMPRODUCT((MID(LAHIKONTAKTSED!L118,COLUMN($A$1:$J$1),1)+0),(MID("1234567891",COLUMN($A$1:$J$1),1)+0)),11)=10,
                                    MOD(MOD(SUMPRODUCT((MID(LAHIKONTAKTSED!L118,COLUMN($A$1:$J$1),1)+0),(MID("3456789123",COLUMN($A$1:$J$1),1)+0)),11),10),
                                    MOD(SUMPRODUCT((MID(LAHIKONTAKTSED!L118,COLUMN($A$1:$J$1),1)+0),(MID("1234567891",COLUMN($A$1:$J$1),1)+0)),11)
                                ) = MID(LAHIKONTAKTSED!L118,11,1)+0,
                                TRUE,
                                FALSE
                            )
                        )
                    ),
                    AND(
                        ISNUMBER(LAHIKONTAKTSED!L118),
                        NOT(
                            ISERROR(
                                DATE(
                                    YEAR(LAHIKONTAKTSED!L118),
                                    MONTH(LAHIKONTAKTSED!L118),
                                    DAY(LAHIKONTAKTSED!L118)
                                )
                            )
                        ),
                        IFERROR(LAHIKONTAKTSED!L118 &gt;= DATE(1910, 1, 1), FALSE),
                        IFERROR(LAHIKONTAKTSED!L118 &lt;= TODAY(), FALSE)
                    )
                ),
                1,
                -2),
            -1
        ),
        0
    ),
    ""
)</f>
        <v/>
      </c>
      <c r="M118" s="137" t="str">
        <f>IF(
    AND(LAHIKONTAKTSED!$AJ118,  LAHIKONTAKTSED!$I118 &lt;&gt; ""),
    IF(
        OR(
            EXACT(LAHIKONTAKTSED!$I118, "Lapsevanem"),
            EXACT(LAHIKONTAKTSED!$I118, "Eestkostja")
        ),
        IF(
            OR(
                AND(_xlfn.NUMBERVALUE(LAHIKONTAKTSED!M118) &gt;  5000000, _xlfn.NUMBERVALUE(LAHIKONTAKTSED!M118) &lt;  5999999),
                AND(_xlfn.NUMBERVALUE(LAHIKONTAKTSED!M118) &gt; 50000000, _xlfn.NUMBERVALUE(LAHIKONTAKTSED!M118) &lt; 59999999)
            ),
            1,
            -2
        ),
        0
    ),
    ""
)</f>
        <v/>
      </c>
      <c r="N118" s="137" t="str">
        <f>IF(
    AND(LAHIKONTAKTSED!$AJ118,  LAHIKONTAKTSED!$I118 &lt;&gt; ""),
    IF(
        OR(
            EXACT(LAHIKONTAKTSED!$I118, "Lapsevanem"),
            EXACT(LAHIKONTAKTSED!$I118, "Eestkostja")
        ),
        IF(
            LAHIKONTAKTSED!N118 &lt;&gt; "",
            1,
            2
        ),
        0
    ),
    ""
)</f>
        <v/>
      </c>
      <c r="O118" s="136" t="str">
        <f>IF(
    LAHIKONTAKTSED!$AJ118,
    IF(LAHIKONTAKTSED!O118 &lt;&gt; "", 1, -1),
    ""
)</f>
        <v/>
      </c>
      <c r="P118" s="136" t="str">
        <f>IF(
    LAHIKONTAKTSED!$AJ118,
    IF(LAHIKONTAKTSED!P118 &lt;&gt; "", 1, -1),
    ""
)</f>
        <v/>
      </c>
      <c r="Q118" s="136" t="str">
        <f>IF(
    LAHIKONTAKTSED!$AJ118,
    IF(LAHIKONTAKTSED!Q118 &lt;&gt; "", 1, -1),
    ""
)</f>
        <v/>
      </c>
      <c r="R118" s="136" t="str">
        <f>IF(
    LAHIKONTAKTSED!$AJ118,
    IF(LAHIKONTAKTSED!R118 &lt;&gt; "", 1, 2),
    ""
)</f>
        <v/>
      </c>
      <c r="S118" s="158" t="str">
        <f ca="1">IF(LAHIKONTAKTSED!$AJ118,
    IF(AND(
        ISNUMBER(LAHIKONTAKTSED!S118),
        NOT(
            ISERROR(
                DATE(
                    YEAR(LAHIKONTAKTSED!S118),
                    MONTH(LAHIKONTAKTSED!S118),
                    DAY(LAHIKONTAKTSED!S118)
                )
            )
        ),
        IFERROR(LAHIKONTAKTSED!S118 &gt;= TODAY()-13, FALSE),
        IFERROR(LAHIKONTAKTSED!S118 &lt;= TODAY(), FALSE)
    ), 1, -2),
    ""
)</f>
        <v/>
      </c>
      <c r="T118" s="158" t="str">
        <f ca="1">IF(LAHIKONTAKTSED!$AJ118,
    IF(AND(
        ISNUMBER(LAHIKONTAKTSED!T118),
        NOT(
            ISERROR(
                DATE(
                    YEAR(LAHIKONTAKTSED!T118),
                    MONTH(LAHIKONTAKTSED!T118),
                    DAY(LAHIKONTAKTSED!T118)
                )
            )
        ),
        IFERROR(LAHIKONTAKTSED!T118 &gt;= TODAY()-13, FALSE),
        IFERROR(LAHIKONTAKTSED!T118 &lt;= TODAY()+1, FALSE)
    ), 1, -2),
    ""
)</f>
        <v/>
      </c>
      <c r="U118" s="159" t="str">
        <f ca="1">IF(LAHIKONTAKTSED!$AJ118,
    IF(AND(
        ISNUMBER(LAHIKONTAKTSED!U118),
        NOT(
            ISERROR(
                DATE(
                    YEAR(LAHIKONTAKTSED!U118),
                    MONTH(LAHIKONTAKTSED!U118),
                    DAY(LAHIKONTAKTSED!U118)
                )
            )
        ),
        IFERROR(LAHIKONTAKTSED!U118 &gt;= TODAY(), FALSE),
        IFERROR(LAHIKONTAKTSED!U118 &lt;= TODAY() + 11, FALSE)
    ), 1, -2),
    ""
)</f>
        <v/>
      </c>
      <c r="V118" s="136" t="str">
        <f>IF(
    LAHIKONTAKTSED!$AJ118,
    IF(LAHIKONTAKTSED!V118 &lt;&gt; "", 1, -1),
    ""
)</f>
        <v/>
      </c>
      <c r="W118" s="136" t="str">
        <f>IF(
    LAHIKONTAKTSED!$AJ118,
    IF(LAHIKONTAKTSED!W118 &lt;&gt; "", 1, -1),
    ""
)</f>
        <v/>
      </c>
      <c r="X118" s="159" t="str">
        <f ca="1">IF(
    AND(
        LAHIKONTAKTSED!$AJ118
    ),
    IF(
        LAHIKONTAKTSED!X118 &lt;&gt; "",
        IF(
            OR(
            AND(
                ISNUMBER(LAHIKONTAKTSED!X118),
                LAHIKONTAKTSED!X118 &gt; 30000000000,
                LAHIKONTAKTSED!X118 &lt; 63000000000,
                IFERROR(IF(
                    ISERROR(TEXT((CODE(MID("FEDCA@",LEFT(LAHIKONTAKTSED!X118,1),1))-50)*1000000+LEFT(LAHIKONTAKTSED!X118,7),"0000\.00\.00")+0),
                    FALSE,
                    IF(
                        IF(
                            MOD(SUMPRODUCT((MID(LAHIKONTAKTSED!X118,COLUMN($A$1:$J$1),1)+0),(MID("1234567891",COLUMN($A$1:$J$1),1)+0)),11)=10,
                            MOD(MOD(SUMPRODUCT((MID(LAHIKONTAKTSED!X118,COLUMN($A$1:$J$1),1)+0),(MID("3456789123",COLUMN($A$1:$J$1),1)+0)),11),10),
                            MOD(SUMPRODUCT((MID(LAHIKONTAKTSED!X118,COLUMN($A$1:$J$1),1)+0),(MID("1234567891",COLUMN($A$1:$J$1),1)+0)),11)
                        ) = MID(LAHIKONTAKTSED!X118,11,1)+0,
                        TRUE,
                        FALSE
                    )
                ), FALSE)
            ),
            AND(
                ISNUMBER(LAHIKONTAKTSED!X118),
                NOT(
                    ISERROR(
                        DATE(
                            YEAR(LAHIKONTAKTSED!X118),
                            MONTH(LAHIKONTAKTSED!X118),
                            DAY(LAHIKONTAKTSED!X118)
                        )
                    )
                ),
                IFERROR(LAHIKONTAKTSED!X118 &gt;= DATE(1910, 1, 1), FALSE),
                IFERROR(LAHIKONTAKTSED!X118 &lt;= TODAY(), FALSE)
            )
        ), 1, -2),
    -1),
    ""
)</f>
        <v/>
      </c>
    </row>
    <row r="119" spans="1:24" x14ac:dyDescent="0.35">
      <c r="A119" s="138" t="str">
        <f>LAHIKONTAKTSED!A119</f>
        <v/>
      </c>
      <c r="B119" s="154" t="str">
        <f ca="1">IF(LAHIKONTAKTSED!$AJ119,
    IF(AND(
        ISNUMBER(LAHIKONTAKTSED!B119),
        NOT(
            ISERROR(
                DATE(
                    YEAR(LAHIKONTAKTSED!B119),
                    MONTH(LAHIKONTAKTSED!B119),
                    DAY(LAHIKONTAKTSED!B119)
                )
            )
        ),
        IFERROR(LAHIKONTAKTSED!B119 &gt;= TODAY()-13, FALSE),
        IFERROR(LAHIKONTAKTSED!B119 &lt;= TODAY(), FALSE)
    ), 1, -2),
    ""
)</f>
        <v/>
      </c>
      <c r="C119" s="155" t="str">
        <f>IF(LAHIKONTAKTSED!$AJ119,
    IF(AND(
        LAHIKONTAKTSED!C119 &lt;&gt; ""
    ), 1, -2),
    ""
)</f>
        <v/>
      </c>
      <c r="D119" s="155" t="str">
        <f>IF(LAHIKONTAKTSED!$AJ119,
    IF(AND(
        LAHIKONTAKTSED!D119 &lt;&gt; ""
    ), 1, -2),
    ""
)</f>
        <v/>
      </c>
      <c r="E119" s="156" t="str">
        <f ca="1">IF(LAHIKONTAKTSED!$AJ119,
    IF(
        LAHIKONTAKTSED!E119 &lt;&gt; "",
        IF(
            OR(
            AND(
                ISNUMBER(LAHIKONTAKTSED!E119),
                LAHIKONTAKTSED!E119 &gt; 30000000000,
                LAHIKONTAKTSED!E119 &lt; 63000000000,
                IFERROR(IF(
                    ISERROR(TEXT((CODE(MID("FEDCA@",LEFT(LAHIKONTAKTSED!E119,1),1))-50)*1000000+LEFT(LAHIKONTAKTSED!E119,7),"0000\.00\.00")+0),
                    FALSE,
                    IF(
                        IF(
                            MOD(SUMPRODUCT((MID(LAHIKONTAKTSED!E119,COLUMN($A$1:$J$1),1)+0),(MID("1234567891",COLUMN($A$1:$J$1),1)+0)),11)=10,
                            MOD(MOD(SUMPRODUCT((MID(LAHIKONTAKTSED!E119,COLUMN($A$1:$J$1),1)+0),(MID("3456789123",COLUMN($A$1:$J$1),1)+0)),11),10),
                            MOD(SUMPRODUCT((MID(LAHIKONTAKTSED!E119,COLUMN($A$1:$J$1),1)+0),(MID("1234567891",COLUMN($A$1:$J$1),1)+0)),11)
                        ) = MID(LAHIKONTAKTSED!E119,11,1)+0,
                        TRUE,
                        FALSE
                    )
                ), FALSE)
            ),
            AND(
                ISNUMBER(LAHIKONTAKTSED!E119),
                NOT(
                    ISERROR(
                        DATE(
                            YEAR(LAHIKONTAKTSED!E119),
                            MONTH(LAHIKONTAKTSED!E119),
                            DAY(LAHIKONTAKTSED!E119)
                        )
                    )
                ),
                IFERROR(LAHIKONTAKTSED!E119 &gt;= DATE(1910, 1, 1), FALSE),
                IFERROR(LAHIKONTAKTSED!E119 &lt;= TODAY(), FALSE)
            )
        ), 1, -2),
    -1),
    ""
)</f>
        <v/>
      </c>
      <c r="F119" s="137" t="str">
        <f>IF(LAHIKONTAKTSED!$AJ119,
    IF(
        OR(
            LAHIKONTAKTSED!$I119 = "Lapsevanem",
            LAHIKONTAKTSED!$I119 = "Eestkostja"
        ),
        0,
        IF(
            OR(
                AND(_xlfn.NUMBERVALUE(LAHIKONTAKTSED!F119) &gt;  5000000, _xlfn.NUMBERVALUE(LAHIKONTAKTSED!F119) &lt;  5999999),
                AND(_xlfn.NUMBERVALUE(LAHIKONTAKTSED!F119) &gt; 50000000, _xlfn.NUMBERVALUE(LAHIKONTAKTSED!F119) &lt; 59999999)
            ),
            1,
            -2
        )
    ),
    ""
)</f>
        <v/>
      </c>
      <c r="G119" s="137" t="str">
        <f>IF(LAHIKONTAKTSED!$AJ119,
    IF(
        OR(
            LAHIKONTAKTSED!$I119 = "Lapsevanem",
            LAHIKONTAKTSED!$I119 = "Eestkostja"
        ),
        0,
        IF(
            LAHIKONTAKTSED!G119 &lt;&gt; "",
            1,
            2
        )
    ),
    ""
)</f>
        <v/>
      </c>
      <c r="H119" s="137" t="str">
        <f>IF(LAHIKONTAKTSED!$AJ119, IF(LAHIKONTAKTSED!H119 &lt;&gt; "", 1, 2), "")</f>
        <v/>
      </c>
      <c r="I119" s="157" t="str">
        <f>IF(LAHIKONTAKTSED!$AJ119,
    IF(OR(
        EXACT(LAHIKONTAKTSED!I119, "Lähikontaktne"),
        EXACT(LAHIKONTAKTSED!I119, "Lapsevanem"),
        EXACT(LAHIKONTAKTSED!I119, "Eestkostja")
    ), 1, -2),
    ""
)</f>
        <v/>
      </c>
      <c r="J119" s="137" t="str">
        <f>IF(
    AND(LAHIKONTAKTSED!$AJ119,  LAHIKONTAKTSED!$I119 &lt;&gt; ""),
    IF(
        OR(
            EXACT(LAHIKONTAKTSED!$I119, "Lapsevanem"),
            EXACT(LAHIKONTAKTSED!$I119, "Eestkostja")
        ),
        IF(
            LAHIKONTAKTSED!J119 &lt;&gt; "",
            1,
            -2
        ),
        0
    ),
    ""
)</f>
        <v/>
      </c>
      <c r="K119" s="137" t="str">
        <f>IF(
    AND(LAHIKONTAKTSED!$AJ119,  LAHIKONTAKTSED!$I119 &lt;&gt; ""),
    IF(
        OR(
            EXACT(LAHIKONTAKTSED!$I119, "Lapsevanem"),
            EXACT(LAHIKONTAKTSED!$I119, "Eestkostja")
        ),
        IF(
            LAHIKONTAKTSED!K119 &lt;&gt; "",
            1,
            -2
        ),
        0
    ),
    ""
)</f>
        <v/>
      </c>
      <c r="L119" s="137" t="str">
        <f ca="1">IF(
    AND(LAHIKONTAKTSED!$AJ119,  LAHIKONTAKTSED!$I119 &lt;&gt; ""),
    IF(
        OR(
            EXACT(LAHIKONTAKTSED!$I119, "Lapsevanem"),
            EXACT(LAHIKONTAKTSED!$I119, "Eestkostja")
        ),
        IF(
            LAHIKONTAKTSED!L119 &lt;&gt; "",
            IF(
                OR(
                    AND(
                        ISNUMBER(LAHIKONTAKTSED!L119),
                        LAHIKONTAKTSED!L119 &gt; 30000000000,
                        LAHIKONTAKTSED!L119 &lt; 63000000000,
                        IF(
                            ISERROR(TEXT((CODE(MID("FEDCA@",LEFT(LAHIKONTAKTSED!L119,1),1))-50)*1000000+LEFT(LAHIKONTAKTSED!L119,7),"0000\.00\.00")+0),
                            FALSE,
                            IF(
                                IF(
                                    MOD(SUMPRODUCT((MID(LAHIKONTAKTSED!L119,COLUMN($A$1:$J$1),1)+0),(MID("1234567891",COLUMN($A$1:$J$1),1)+0)),11)=10,
                                    MOD(MOD(SUMPRODUCT((MID(LAHIKONTAKTSED!L119,COLUMN($A$1:$J$1),1)+0),(MID("3456789123",COLUMN($A$1:$J$1),1)+0)),11),10),
                                    MOD(SUMPRODUCT((MID(LAHIKONTAKTSED!L119,COLUMN($A$1:$J$1),1)+0),(MID("1234567891",COLUMN($A$1:$J$1),1)+0)),11)
                                ) = MID(LAHIKONTAKTSED!L119,11,1)+0,
                                TRUE,
                                FALSE
                            )
                        )
                    ),
                    AND(
                        ISNUMBER(LAHIKONTAKTSED!L119),
                        NOT(
                            ISERROR(
                                DATE(
                                    YEAR(LAHIKONTAKTSED!L119),
                                    MONTH(LAHIKONTAKTSED!L119),
                                    DAY(LAHIKONTAKTSED!L119)
                                )
                            )
                        ),
                        IFERROR(LAHIKONTAKTSED!L119 &gt;= DATE(1910, 1, 1), FALSE),
                        IFERROR(LAHIKONTAKTSED!L119 &lt;= TODAY(), FALSE)
                    )
                ),
                1,
                -2),
            -1
        ),
        0
    ),
    ""
)</f>
        <v/>
      </c>
      <c r="M119" s="137" t="str">
        <f>IF(
    AND(LAHIKONTAKTSED!$AJ119,  LAHIKONTAKTSED!$I119 &lt;&gt; ""),
    IF(
        OR(
            EXACT(LAHIKONTAKTSED!$I119, "Lapsevanem"),
            EXACT(LAHIKONTAKTSED!$I119, "Eestkostja")
        ),
        IF(
            OR(
                AND(_xlfn.NUMBERVALUE(LAHIKONTAKTSED!M119) &gt;  5000000, _xlfn.NUMBERVALUE(LAHIKONTAKTSED!M119) &lt;  5999999),
                AND(_xlfn.NUMBERVALUE(LAHIKONTAKTSED!M119) &gt; 50000000, _xlfn.NUMBERVALUE(LAHIKONTAKTSED!M119) &lt; 59999999)
            ),
            1,
            -2
        ),
        0
    ),
    ""
)</f>
        <v/>
      </c>
      <c r="N119" s="137" t="str">
        <f>IF(
    AND(LAHIKONTAKTSED!$AJ119,  LAHIKONTAKTSED!$I119 &lt;&gt; ""),
    IF(
        OR(
            EXACT(LAHIKONTAKTSED!$I119, "Lapsevanem"),
            EXACT(LAHIKONTAKTSED!$I119, "Eestkostja")
        ),
        IF(
            LAHIKONTAKTSED!N119 &lt;&gt; "",
            1,
            2
        ),
        0
    ),
    ""
)</f>
        <v/>
      </c>
      <c r="O119" s="136" t="str">
        <f>IF(
    LAHIKONTAKTSED!$AJ119,
    IF(LAHIKONTAKTSED!O119 &lt;&gt; "", 1, -1),
    ""
)</f>
        <v/>
      </c>
      <c r="P119" s="136" t="str">
        <f>IF(
    LAHIKONTAKTSED!$AJ119,
    IF(LAHIKONTAKTSED!P119 &lt;&gt; "", 1, -1),
    ""
)</f>
        <v/>
      </c>
      <c r="Q119" s="136" t="str">
        <f>IF(
    LAHIKONTAKTSED!$AJ119,
    IF(LAHIKONTAKTSED!Q119 &lt;&gt; "", 1, -1),
    ""
)</f>
        <v/>
      </c>
      <c r="R119" s="136" t="str">
        <f>IF(
    LAHIKONTAKTSED!$AJ119,
    IF(LAHIKONTAKTSED!R119 &lt;&gt; "", 1, 2),
    ""
)</f>
        <v/>
      </c>
      <c r="S119" s="158" t="str">
        <f ca="1">IF(LAHIKONTAKTSED!$AJ119,
    IF(AND(
        ISNUMBER(LAHIKONTAKTSED!S119),
        NOT(
            ISERROR(
                DATE(
                    YEAR(LAHIKONTAKTSED!S119),
                    MONTH(LAHIKONTAKTSED!S119),
                    DAY(LAHIKONTAKTSED!S119)
                )
            )
        ),
        IFERROR(LAHIKONTAKTSED!S119 &gt;= TODAY()-13, FALSE),
        IFERROR(LAHIKONTAKTSED!S119 &lt;= TODAY(), FALSE)
    ), 1, -2),
    ""
)</f>
        <v/>
      </c>
      <c r="T119" s="158" t="str">
        <f ca="1">IF(LAHIKONTAKTSED!$AJ119,
    IF(AND(
        ISNUMBER(LAHIKONTAKTSED!T119),
        NOT(
            ISERROR(
                DATE(
                    YEAR(LAHIKONTAKTSED!T119),
                    MONTH(LAHIKONTAKTSED!T119),
                    DAY(LAHIKONTAKTSED!T119)
                )
            )
        ),
        IFERROR(LAHIKONTAKTSED!T119 &gt;= TODAY()-13, FALSE),
        IFERROR(LAHIKONTAKTSED!T119 &lt;= TODAY()+1, FALSE)
    ), 1, -2),
    ""
)</f>
        <v/>
      </c>
      <c r="U119" s="159" t="str">
        <f ca="1">IF(LAHIKONTAKTSED!$AJ119,
    IF(AND(
        ISNUMBER(LAHIKONTAKTSED!U119),
        NOT(
            ISERROR(
                DATE(
                    YEAR(LAHIKONTAKTSED!U119),
                    MONTH(LAHIKONTAKTSED!U119),
                    DAY(LAHIKONTAKTSED!U119)
                )
            )
        ),
        IFERROR(LAHIKONTAKTSED!U119 &gt;= TODAY(), FALSE),
        IFERROR(LAHIKONTAKTSED!U119 &lt;= TODAY() + 11, FALSE)
    ), 1, -2),
    ""
)</f>
        <v/>
      </c>
      <c r="V119" s="136" t="str">
        <f>IF(
    LAHIKONTAKTSED!$AJ119,
    IF(LAHIKONTAKTSED!V119 &lt;&gt; "", 1, -1),
    ""
)</f>
        <v/>
      </c>
      <c r="W119" s="136" t="str">
        <f>IF(
    LAHIKONTAKTSED!$AJ119,
    IF(LAHIKONTAKTSED!W119 &lt;&gt; "", 1, -1),
    ""
)</f>
        <v/>
      </c>
      <c r="X119" s="159" t="str">
        <f ca="1">IF(
    AND(
        LAHIKONTAKTSED!$AJ119
    ),
    IF(
        LAHIKONTAKTSED!X119 &lt;&gt; "",
        IF(
            OR(
            AND(
                ISNUMBER(LAHIKONTAKTSED!X119),
                LAHIKONTAKTSED!X119 &gt; 30000000000,
                LAHIKONTAKTSED!X119 &lt; 63000000000,
                IFERROR(IF(
                    ISERROR(TEXT((CODE(MID("FEDCA@",LEFT(LAHIKONTAKTSED!X119,1),1))-50)*1000000+LEFT(LAHIKONTAKTSED!X119,7),"0000\.00\.00")+0),
                    FALSE,
                    IF(
                        IF(
                            MOD(SUMPRODUCT((MID(LAHIKONTAKTSED!X119,COLUMN($A$1:$J$1),1)+0),(MID("1234567891",COLUMN($A$1:$J$1),1)+0)),11)=10,
                            MOD(MOD(SUMPRODUCT((MID(LAHIKONTAKTSED!X119,COLUMN($A$1:$J$1),1)+0),(MID("3456789123",COLUMN($A$1:$J$1),1)+0)),11),10),
                            MOD(SUMPRODUCT((MID(LAHIKONTAKTSED!X119,COLUMN($A$1:$J$1),1)+0),(MID("1234567891",COLUMN($A$1:$J$1),1)+0)),11)
                        ) = MID(LAHIKONTAKTSED!X119,11,1)+0,
                        TRUE,
                        FALSE
                    )
                ), FALSE)
            ),
            AND(
                ISNUMBER(LAHIKONTAKTSED!X119),
                NOT(
                    ISERROR(
                        DATE(
                            YEAR(LAHIKONTAKTSED!X119),
                            MONTH(LAHIKONTAKTSED!X119),
                            DAY(LAHIKONTAKTSED!X119)
                        )
                    )
                ),
                IFERROR(LAHIKONTAKTSED!X119 &gt;= DATE(1910, 1, 1), FALSE),
                IFERROR(LAHIKONTAKTSED!X119 &lt;= TODAY(), FALSE)
            )
        ), 1, -2),
    -1),
    ""
)</f>
        <v/>
      </c>
    </row>
    <row r="120" spans="1:24" x14ac:dyDescent="0.35">
      <c r="A120" s="138" t="str">
        <f>LAHIKONTAKTSED!A120</f>
        <v/>
      </c>
      <c r="B120" s="154" t="str">
        <f ca="1">IF(LAHIKONTAKTSED!$AJ120,
    IF(AND(
        ISNUMBER(LAHIKONTAKTSED!B120),
        NOT(
            ISERROR(
                DATE(
                    YEAR(LAHIKONTAKTSED!B120),
                    MONTH(LAHIKONTAKTSED!B120),
                    DAY(LAHIKONTAKTSED!B120)
                )
            )
        ),
        IFERROR(LAHIKONTAKTSED!B120 &gt;= TODAY()-13, FALSE),
        IFERROR(LAHIKONTAKTSED!B120 &lt;= TODAY(), FALSE)
    ), 1, -2),
    ""
)</f>
        <v/>
      </c>
      <c r="C120" s="155" t="str">
        <f>IF(LAHIKONTAKTSED!$AJ120,
    IF(AND(
        LAHIKONTAKTSED!C120 &lt;&gt; ""
    ), 1, -2),
    ""
)</f>
        <v/>
      </c>
      <c r="D120" s="155" t="str">
        <f>IF(LAHIKONTAKTSED!$AJ120,
    IF(AND(
        LAHIKONTAKTSED!D120 &lt;&gt; ""
    ), 1, -2),
    ""
)</f>
        <v/>
      </c>
      <c r="E120" s="156" t="str">
        <f ca="1">IF(LAHIKONTAKTSED!$AJ120,
    IF(
        LAHIKONTAKTSED!E120 &lt;&gt; "",
        IF(
            OR(
            AND(
                ISNUMBER(LAHIKONTAKTSED!E120),
                LAHIKONTAKTSED!E120 &gt; 30000000000,
                LAHIKONTAKTSED!E120 &lt; 63000000000,
                IFERROR(IF(
                    ISERROR(TEXT((CODE(MID("FEDCA@",LEFT(LAHIKONTAKTSED!E120,1),1))-50)*1000000+LEFT(LAHIKONTAKTSED!E120,7),"0000\.00\.00")+0),
                    FALSE,
                    IF(
                        IF(
                            MOD(SUMPRODUCT((MID(LAHIKONTAKTSED!E120,COLUMN($A$1:$J$1),1)+0),(MID("1234567891",COLUMN($A$1:$J$1),1)+0)),11)=10,
                            MOD(MOD(SUMPRODUCT((MID(LAHIKONTAKTSED!E120,COLUMN($A$1:$J$1),1)+0),(MID("3456789123",COLUMN($A$1:$J$1),1)+0)),11),10),
                            MOD(SUMPRODUCT((MID(LAHIKONTAKTSED!E120,COLUMN($A$1:$J$1),1)+0),(MID("1234567891",COLUMN($A$1:$J$1),1)+0)),11)
                        ) = MID(LAHIKONTAKTSED!E120,11,1)+0,
                        TRUE,
                        FALSE
                    )
                ), FALSE)
            ),
            AND(
                ISNUMBER(LAHIKONTAKTSED!E120),
                NOT(
                    ISERROR(
                        DATE(
                            YEAR(LAHIKONTAKTSED!E120),
                            MONTH(LAHIKONTAKTSED!E120),
                            DAY(LAHIKONTAKTSED!E120)
                        )
                    )
                ),
                IFERROR(LAHIKONTAKTSED!E120 &gt;= DATE(1910, 1, 1), FALSE),
                IFERROR(LAHIKONTAKTSED!E120 &lt;= TODAY(), FALSE)
            )
        ), 1, -2),
    -1),
    ""
)</f>
        <v/>
      </c>
      <c r="F120" s="137" t="str">
        <f>IF(LAHIKONTAKTSED!$AJ120,
    IF(
        OR(
            LAHIKONTAKTSED!$I120 = "Lapsevanem",
            LAHIKONTAKTSED!$I120 = "Eestkostja"
        ),
        0,
        IF(
            OR(
                AND(_xlfn.NUMBERVALUE(LAHIKONTAKTSED!F120) &gt;  5000000, _xlfn.NUMBERVALUE(LAHIKONTAKTSED!F120) &lt;  5999999),
                AND(_xlfn.NUMBERVALUE(LAHIKONTAKTSED!F120) &gt; 50000000, _xlfn.NUMBERVALUE(LAHIKONTAKTSED!F120) &lt; 59999999)
            ),
            1,
            -2
        )
    ),
    ""
)</f>
        <v/>
      </c>
      <c r="G120" s="137" t="str">
        <f>IF(LAHIKONTAKTSED!$AJ120,
    IF(
        OR(
            LAHIKONTAKTSED!$I120 = "Lapsevanem",
            LAHIKONTAKTSED!$I120 = "Eestkostja"
        ),
        0,
        IF(
            LAHIKONTAKTSED!G120 &lt;&gt; "",
            1,
            2
        )
    ),
    ""
)</f>
        <v/>
      </c>
      <c r="H120" s="137" t="str">
        <f>IF(LAHIKONTAKTSED!$AJ120, IF(LAHIKONTAKTSED!H120 &lt;&gt; "", 1, 2), "")</f>
        <v/>
      </c>
      <c r="I120" s="157" t="str">
        <f>IF(LAHIKONTAKTSED!$AJ120,
    IF(OR(
        EXACT(LAHIKONTAKTSED!I120, "Lähikontaktne"),
        EXACT(LAHIKONTAKTSED!I120, "Lapsevanem"),
        EXACT(LAHIKONTAKTSED!I120, "Eestkostja")
    ), 1, -2),
    ""
)</f>
        <v/>
      </c>
      <c r="J120" s="137" t="str">
        <f>IF(
    AND(LAHIKONTAKTSED!$AJ120,  LAHIKONTAKTSED!$I120 &lt;&gt; ""),
    IF(
        OR(
            EXACT(LAHIKONTAKTSED!$I120, "Lapsevanem"),
            EXACT(LAHIKONTAKTSED!$I120, "Eestkostja")
        ),
        IF(
            LAHIKONTAKTSED!J120 &lt;&gt; "",
            1,
            -2
        ),
        0
    ),
    ""
)</f>
        <v/>
      </c>
      <c r="K120" s="137" t="str">
        <f>IF(
    AND(LAHIKONTAKTSED!$AJ120,  LAHIKONTAKTSED!$I120 &lt;&gt; ""),
    IF(
        OR(
            EXACT(LAHIKONTAKTSED!$I120, "Lapsevanem"),
            EXACT(LAHIKONTAKTSED!$I120, "Eestkostja")
        ),
        IF(
            LAHIKONTAKTSED!K120 &lt;&gt; "",
            1,
            -2
        ),
        0
    ),
    ""
)</f>
        <v/>
      </c>
      <c r="L120" s="137" t="str">
        <f ca="1">IF(
    AND(LAHIKONTAKTSED!$AJ120,  LAHIKONTAKTSED!$I120 &lt;&gt; ""),
    IF(
        OR(
            EXACT(LAHIKONTAKTSED!$I120, "Lapsevanem"),
            EXACT(LAHIKONTAKTSED!$I120, "Eestkostja")
        ),
        IF(
            LAHIKONTAKTSED!L120 &lt;&gt; "",
            IF(
                OR(
                    AND(
                        ISNUMBER(LAHIKONTAKTSED!L120),
                        LAHIKONTAKTSED!L120 &gt; 30000000000,
                        LAHIKONTAKTSED!L120 &lt; 63000000000,
                        IF(
                            ISERROR(TEXT((CODE(MID("FEDCA@",LEFT(LAHIKONTAKTSED!L120,1),1))-50)*1000000+LEFT(LAHIKONTAKTSED!L120,7),"0000\.00\.00")+0),
                            FALSE,
                            IF(
                                IF(
                                    MOD(SUMPRODUCT((MID(LAHIKONTAKTSED!L120,COLUMN($A$1:$J$1),1)+0),(MID("1234567891",COLUMN($A$1:$J$1),1)+0)),11)=10,
                                    MOD(MOD(SUMPRODUCT((MID(LAHIKONTAKTSED!L120,COLUMN($A$1:$J$1),1)+0),(MID("3456789123",COLUMN($A$1:$J$1),1)+0)),11),10),
                                    MOD(SUMPRODUCT((MID(LAHIKONTAKTSED!L120,COLUMN($A$1:$J$1),1)+0),(MID("1234567891",COLUMN($A$1:$J$1),1)+0)),11)
                                ) = MID(LAHIKONTAKTSED!L120,11,1)+0,
                                TRUE,
                                FALSE
                            )
                        )
                    ),
                    AND(
                        ISNUMBER(LAHIKONTAKTSED!L120),
                        NOT(
                            ISERROR(
                                DATE(
                                    YEAR(LAHIKONTAKTSED!L120),
                                    MONTH(LAHIKONTAKTSED!L120),
                                    DAY(LAHIKONTAKTSED!L120)
                                )
                            )
                        ),
                        IFERROR(LAHIKONTAKTSED!L120 &gt;= DATE(1910, 1, 1), FALSE),
                        IFERROR(LAHIKONTAKTSED!L120 &lt;= TODAY(), FALSE)
                    )
                ),
                1,
                -2),
            -1
        ),
        0
    ),
    ""
)</f>
        <v/>
      </c>
      <c r="M120" s="137" t="str">
        <f>IF(
    AND(LAHIKONTAKTSED!$AJ120,  LAHIKONTAKTSED!$I120 &lt;&gt; ""),
    IF(
        OR(
            EXACT(LAHIKONTAKTSED!$I120, "Lapsevanem"),
            EXACT(LAHIKONTAKTSED!$I120, "Eestkostja")
        ),
        IF(
            OR(
                AND(_xlfn.NUMBERVALUE(LAHIKONTAKTSED!M120) &gt;  5000000, _xlfn.NUMBERVALUE(LAHIKONTAKTSED!M120) &lt;  5999999),
                AND(_xlfn.NUMBERVALUE(LAHIKONTAKTSED!M120) &gt; 50000000, _xlfn.NUMBERVALUE(LAHIKONTAKTSED!M120) &lt; 59999999)
            ),
            1,
            -2
        ),
        0
    ),
    ""
)</f>
        <v/>
      </c>
      <c r="N120" s="137" t="str">
        <f>IF(
    AND(LAHIKONTAKTSED!$AJ120,  LAHIKONTAKTSED!$I120 &lt;&gt; ""),
    IF(
        OR(
            EXACT(LAHIKONTAKTSED!$I120, "Lapsevanem"),
            EXACT(LAHIKONTAKTSED!$I120, "Eestkostja")
        ),
        IF(
            LAHIKONTAKTSED!N120 &lt;&gt; "",
            1,
            2
        ),
        0
    ),
    ""
)</f>
        <v/>
      </c>
      <c r="O120" s="136" t="str">
        <f>IF(
    LAHIKONTAKTSED!$AJ120,
    IF(LAHIKONTAKTSED!O120 &lt;&gt; "", 1, -1),
    ""
)</f>
        <v/>
      </c>
      <c r="P120" s="136" t="str">
        <f>IF(
    LAHIKONTAKTSED!$AJ120,
    IF(LAHIKONTAKTSED!P120 &lt;&gt; "", 1, -1),
    ""
)</f>
        <v/>
      </c>
      <c r="Q120" s="136" t="str">
        <f>IF(
    LAHIKONTAKTSED!$AJ120,
    IF(LAHIKONTAKTSED!Q120 &lt;&gt; "", 1, -1),
    ""
)</f>
        <v/>
      </c>
      <c r="R120" s="136" t="str">
        <f>IF(
    LAHIKONTAKTSED!$AJ120,
    IF(LAHIKONTAKTSED!R120 &lt;&gt; "", 1, 2),
    ""
)</f>
        <v/>
      </c>
      <c r="S120" s="158" t="str">
        <f ca="1">IF(LAHIKONTAKTSED!$AJ120,
    IF(AND(
        ISNUMBER(LAHIKONTAKTSED!S120),
        NOT(
            ISERROR(
                DATE(
                    YEAR(LAHIKONTAKTSED!S120),
                    MONTH(LAHIKONTAKTSED!S120),
                    DAY(LAHIKONTAKTSED!S120)
                )
            )
        ),
        IFERROR(LAHIKONTAKTSED!S120 &gt;= TODAY()-13, FALSE),
        IFERROR(LAHIKONTAKTSED!S120 &lt;= TODAY(), FALSE)
    ), 1, -2),
    ""
)</f>
        <v/>
      </c>
      <c r="T120" s="158" t="str">
        <f ca="1">IF(LAHIKONTAKTSED!$AJ120,
    IF(AND(
        ISNUMBER(LAHIKONTAKTSED!T120),
        NOT(
            ISERROR(
                DATE(
                    YEAR(LAHIKONTAKTSED!T120),
                    MONTH(LAHIKONTAKTSED!T120),
                    DAY(LAHIKONTAKTSED!T120)
                )
            )
        ),
        IFERROR(LAHIKONTAKTSED!T120 &gt;= TODAY()-13, FALSE),
        IFERROR(LAHIKONTAKTSED!T120 &lt;= TODAY()+1, FALSE)
    ), 1, -2),
    ""
)</f>
        <v/>
      </c>
      <c r="U120" s="159" t="str">
        <f ca="1">IF(LAHIKONTAKTSED!$AJ120,
    IF(AND(
        ISNUMBER(LAHIKONTAKTSED!U120),
        NOT(
            ISERROR(
                DATE(
                    YEAR(LAHIKONTAKTSED!U120),
                    MONTH(LAHIKONTAKTSED!U120),
                    DAY(LAHIKONTAKTSED!U120)
                )
            )
        ),
        IFERROR(LAHIKONTAKTSED!U120 &gt;= TODAY(), FALSE),
        IFERROR(LAHIKONTAKTSED!U120 &lt;= TODAY() + 11, FALSE)
    ), 1, -2),
    ""
)</f>
        <v/>
      </c>
      <c r="V120" s="136" t="str">
        <f>IF(
    LAHIKONTAKTSED!$AJ120,
    IF(LAHIKONTAKTSED!V120 &lt;&gt; "", 1, -1),
    ""
)</f>
        <v/>
      </c>
      <c r="W120" s="136" t="str">
        <f>IF(
    LAHIKONTAKTSED!$AJ120,
    IF(LAHIKONTAKTSED!W120 &lt;&gt; "", 1, -1),
    ""
)</f>
        <v/>
      </c>
      <c r="X120" s="159" t="str">
        <f ca="1">IF(
    AND(
        LAHIKONTAKTSED!$AJ120
    ),
    IF(
        LAHIKONTAKTSED!X120 &lt;&gt; "",
        IF(
            OR(
            AND(
                ISNUMBER(LAHIKONTAKTSED!X120),
                LAHIKONTAKTSED!X120 &gt; 30000000000,
                LAHIKONTAKTSED!X120 &lt; 63000000000,
                IFERROR(IF(
                    ISERROR(TEXT((CODE(MID("FEDCA@",LEFT(LAHIKONTAKTSED!X120,1),1))-50)*1000000+LEFT(LAHIKONTAKTSED!X120,7),"0000\.00\.00")+0),
                    FALSE,
                    IF(
                        IF(
                            MOD(SUMPRODUCT((MID(LAHIKONTAKTSED!X120,COLUMN($A$1:$J$1),1)+0),(MID("1234567891",COLUMN($A$1:$J$1),1)+0)),11)=10,
                            MOD(MOD(SUMPRODUCT((MID(LAHIKONTAKTSED!X120,COLUMN($A$1:$J$1),1)+0),(MID("3456789123",COLUMN($A$1:$J$1),1)+0)),11),10),
                            MOD(SUMPRODUCT((MID(LAHIKONTAKTSED!X120,COLUMN($A$1:$J$1),1)+0),(MID("1234567891",COLUMN($A$1:$J$1),1)+0)),11)
                        ) = MID(LAHIKONTAKTSED!X120,11,1)+0,
                        TRUE,
                        FALSE
                    )
                ), FALSE)
            ),
            AND(
                ISNUMBER(LAHIKONTAKTSED!X120),
                NOT(
                    ISERROR(
                        DATE(
                            YEAR(LAHIKONTAKTSED!X120),
                            MONTH(LAHIKONTAKTSED!X120),
                            DAY(LAHIKONTAKTSED!X120)
                        )
                    )
                ),
                IFERROR(LAHIKONTAKTSED!X120 &gt;= DATE(1910, 1, 1), FALSE),
                IFERROR(LAHIKONTAKTSED!X120 &lt;= TODAY(), FALSE)
            )
        ), 1, -2),
    -1),
    ""
)</f>
        <v/>
      </c>
    </row>
    <row r="121" spans="1:24" x14ac:dyDescent="0.35">
      <c r="A121" s="138" t="str">
        <f>LAHIKONTAKTSED!A121</f>
        <v/>
      </c>
      <c r="B121" s="154" t="str">
        <f ca="1">IF(LAHIKONTAKTSED!$AJ121,
    IF(AND(
        ISNUMBER(LAHIKONTAKTSED!B121),
        NOT(
            ISERROR(
                DATE(
                    YEAR(LAHIKONTAKTSED!B121),
                    MONTH(LAHIKONTAKTSED!B121),
                    DAY(LAHIKONTAKTSED!B121)
                )
            )
        ),
        IFERROR(LAHIKONTAKTSED!B121 &gt;= TODAY()-13, FALSE),
        IFERROR(LAHIKONTAKTSED!B121 &lt;= TODAY(), FALSE)
    ), 1, -2),
    ""
)</f>
        <v/>
      </c>
      <c r="C121" s="155" t="str">
        <f>IF(LAHIKONTAKTSED!$AJ121,
    IF(AND(
        LAHIKONTAKTSED!C121 &lt;&gt; ""
    ), 1, -2),
    ""
)</f>
        <v/>
      </c>
      <c r="D121" s="155" t="str">
        <f>IF(LAHIKONTAKTSED!$AJ121,
    IF(AND(
        LAHIKONTAKTSED!D121 &lt;&gt; ""
    ), 1, -2),
    ""
)</f>
        <v/>
      </c>
      <c r="E121" s="156" t="str">
        <f ca="1">IF(LAHIKONTAKTSED!$AJ121,
    IF(
        LAHIKONTAKTSED!E121 &lt;&gt; "",
        IF(
            OR(
            AND(
                ISNUMBER(LAHIKONTAKTSED!E121),
                LAHIKONTAKTSED!E121 &gt; 30000000000,
                LAHIKONTAKTSED!E121 &lt; 63000000000,
                IFERROR(IF(
                    ISERROR(TEXT((CODE(MID("FEDCA@",LEFT(LAHIKONTAKTSED!E121,1),1))-50)*1000000+LEFT(LAHIKONTAKTSED!E121,7),"0000\.00\.00")+0),
                    FALSE,
                    IF(
                        IF(
                            MOD(SUMPRODUCT((MID(LAHIKONTAKTSED!E121,COLUMN($A$1:$J$1),1)+0),(MID("1234567891",COLUMN($A$1:$J$1),1)+0)),11)=10,
                            MOD(MOD(SUMPRODUCT((MID(LAHIKONTAKTSED!E121,COLUMN($A$1:$J$1),1)+0),(MID("3456789123",COLUMN($A$1:$J$1),1)+0)),11),10),
                            MOD(SUMPRODUCT((MID(LAHIKONTAKTSED!E121,COLUMN($A$1:$J$1),1)+0),(MID("1234567891",COLUMN($A$1:$J$1),1)+0)),11)
                        ) = MID(LAHIKONTAKTSED!E121,11,1)+0,
                        TRUE,
                        FALSE
                    )
                ), FALSE)
            ),
            AND(
                ISNUMBER(LAHIKONTAKTSED!E121),
                NOT(
                    ISERROR(
                        DATE(
                            YEAR(LAHIKONTAKTSED!E121),
                            MONTH(LAHIKONTAKTSED!E121),
                            DAY(LAHIKONTAKTSED!E121)
                        )
                    )
                ),
                IFERROR(LAHIKONTAKTSED!E121 &gt;= DATE(1910, 1, 1), FALSE),
                IFERROR(LAHIKONTAKTSED!E121 &lt;= TODAY(), FALSE)
            )
        ), 1, -2),
    -1),
    ""
)</f>
        <v/>
      </c>
      <c r="F121" s="137" t="str">
        <f>IF(LAHIKONTAKTSED!$AJ121,
    IF(
        OR(
            LAHIKONTAKTSED!$I121 = "Lapsevanem",
            LAHIKONTAKTSED!$I121 = "Eestkostja"
        ),
        0,
        IF(
            OR(
                AND(_xlfn.NUMBERVALUE(LAHIKONTAKTSED!F121) &gt;  5000000, _xlfn.NUMBERVALUE(LAHIKONTAKTSED!F121) &lt;  5999999),
                AND(_xlfn.NUMBERVALUE(LAHIKONTAKTSED!F121) &gt; 50000000, _xlfn.NUMBERVALUE(LAHIKONTAKTSED!F121) &lt; 59999999)
            ),
            1,
            -2
        )
    ),
    ""
)</f>
        <v/>
      </c>
      <c r="G121" s="137" t="str">
        <f>IF(LAHIKONTAKTSED!$AJ121,
    IF(
        OR(
            LAHIKONTAKTSED!$I121 = "Lapsevanem",
            LAHIKONTAKTSED!$I121 = "Eestkostja"
        ),
        0,
        IF(
            LAHIKONTAKTSED!G121 &lt;&gt; "",
            1,
            2
        )
    ),
    ""
)</f>
        <v/>
      </c>
      <c r="H121" s="137" t="str">
        <f>IF(LAHIKONTAKTSED!$AJ121, IF(LAHIKONTAKTSED!H121 &lt;&gt; "", 1, 2), "")</f>
        <v/>
      </c>
      <c r="I121" s="157" t="str">
        <f>IF(LAHIKONTAKTSED!$AJ121,
    IF(OR(
        EXACT(LAHIKONTAKTSED!I121, "Lähikontaktne"),
        EXACT(LAHIKONTAKTSED!I121, "Lapsevanem"),
        EXACT(LAHIKONTAKTSED!I121, "Eestkostja")
    ), 1, -2),
    ""
)</f>
        <v/>
      </c>
      <c r="J121" s="137" t="str">
        <f>IF(
    AND(LAHIKONTAKTSED!$AJ121,  LAHIKONTAKTSED!$I121 &lt;&gt; ""),
    IF(
        OR(
            EXACT(LAHIKONTAKTSED!$I121, "Lapsevanem"),
            EXACT(LAHIKONTAKTSED!$I121, "Eestkostja")
        ),
        IF(
            LAHIKONTAKTSED!J121 &lt;&gt; "",
            1,
            -2
        ),
        0
    ),
    ""
)</f>
        <v/>
      </c>
      <c r="K121" s="137" t="str">
        <f>IF(
    AND(LAHIKONTAKTSED!$AJ121,  LAHIKONTAKTSED!$I121 &lt;&gt; ""),
    IF(
        OR(
            EXACT(LAHIKONTAKTSED!$I121, "Lapsevanem"),
            EXACT(LAHIKONTAKTSED!$I121, "Eestkostja")
        ),
        IF(
            LAHIKONTAKTSED!K121 &lt;&gt; "",
            1,
            -2
        ),
        0
    ),
    ""
)</f>
        <v/>
      </c>
      <c r="L121" s="137" t="str">
        <f ca="1">IF(
    AND(LAHIKONTAKTSED!$AJ121,  LAHIKONTAKTSED!$I121 &lt;&gt; ""),
    IF(
        OR(
            EXACT(LAHIKONTAKTSED!$I121, "Lapsevanem"),
            EXACT(LAHIKONTAKTSED!$I121, "Eestkostja")
        ),
        IF(
            LAHIKONTAKTSED!L121 &lt;&gt; "",
            IF(
                OR(
                    AND(
                        ISNUMBER(LAHIKONTAKTSED!L121),
                        LAHIKONTAKTSED!L121 &gt; 30000000000,
                        LAHIKONTAKTSED!L121 &lt; 63000000000,
                        IF(
                            ISERROR(TEXT((CODE(MID("FEDCA@",LEFT(LAHIKONTAKTSED!L121,1),1))-50)*1000000+LEFT(LAHIKONTAKTSED!L121,7),"0000\.00\.00")+0),
                            FALSE,
                            IF(
                                IF(
                                    MOD(SUMPRODUCT((MID(LAHIKONTAKTSED!L121,COLUMN($A$1:$J$1),1)+0),(MID("1234567891",COLUMN($A$1:$J$1),1)+0)),11)=10,
                                    MOD(MOD(SUMPRODUCT((MID(LAHIKONTAKTSED!L121,COLUMN($A$1:$J$1),1)+0),(MID("3456789123",COLUMN($A$1:$J$1),1)+0)),11),10),
                                    MOD(SUMPRODUCT((MID(LAHIKONTAKTSED!L121,COLUMN($A$1:$J$1),1)+0),(MID("1234567891",COLUMN($A$1:$J$1),1)+0)),11)
                                ) = MID(LAHIKONTAKTSED!L121,11,1)+0,
                                TRUE,
                                FALSE
                            )
                        )
                    ),
                    AND(
                        ISNUMBER(LAHIKONTAKTSED!L121),
                        NOT(
                            ISERROR(
                                DATE(
                                    YEAR(LAHIKONTAKTSED!L121),
                                    MONTH(LAHIKONTAKTSED!L121),
                                    DAY(LAHIKONTAKTSED!L121)
                                )
                            )
                        ),
                        IFERROR(LAHIKONTAKTSED!L121 &gt;= DATE(1910, 1, 1), FALSE),
                        IFERROR(LAHIKONTAKTSED!L121 &lt;= TODAY(), FALSE)
                    )
                ),
                1,
                -2),
            -1
        ),
        0
    ),
    ""
)</f>
        <v/>
      </c>
      <c r="M121" s="137" t="str">
        <f>IF(
    AND(LAHIKONTAKTSED!$AJ121,  LAHIKONTAKTSED!$I121 &lt;&gt; ""),
    IF(
        OR(
            EXACT(LAHIKONTAKTSED!$I121, "Lapsevanem"),
            EXACT(LAHIKONTAKTSED!$I121, "Eestkostja")
        ),
        IF(
            OR(
                AND(_xlfn.NUMBERVALUE(LAHIKONTAKTSED!M121) &gt;  5000000, _xlfn.NUMBERVALUE(LAHIKONTAKTSED!M121) &lt;  5999999),
                AND(_xlfn.NUMBERVALUE(LAHIKONTAKTSED!M121) &gt; 50000000, _xlfn.NUMBERVALUE(LAHIKONTAKTSED!M121) &lt; 59999999)
            ),
            1,
            -2
        ),
        0
    ),
    ""
)</f>
        <v/>
      </c>
      <c r="N121" s="137" t="str">
        <f>IF(
    AND(LAHIKONTAKTSED!$AJ121,  LAHIKONTAKTSED!$I121 &lt;&gt; ""),
    IF(
        OR(
            EXACT(LAHIKONTAKTSED!$I121, "Lapsevanem"),
            EXACT(LAHIKONTAKTSED!$I121, "Eestkostja")
        ),
        IF(
            LAHIKONTAKTSED!N121 &lt;&gt; "",
            1,
            2
        ),
        0
    ),
    ""
)</f>
        <v/>
      </c>
      <c r="O121" s="136" t="str">
        <f>IF(
    LAHIKONTAKTSED!$AJ121,
    IF(LAHIKONTAKTSED!O121 &lt;&gt; "", 1, -1),
    ""
)</f>
        <v/>
      </c>
      <c r="P121" s="136" t="str">
        <f>IF(
    LAHIKONTAKTSED!$AJ121,
    IF(LAHIKONTAKTSED!P121 &lt;&gt; "", 1, -1),
    ""
)</f>
        <v/>
      </c>
      <c r="Q121" s="136" t="str">
        <f>IF(
    LAHIKONTAKTSED!$AJ121,
    IF(LAHIKONTAKTSED!Q121 &lt;&gt; "", 1, -1),
    ""
)</f>
        <v/>
      </c>
      <c r="R121" s="136" t="str">
        <f>IF(
    LAHIKONTAKTSED!$AJ121,
    IF(LAHIKONTAKTSED!R121 &lt;&gt; "", 1, 2),
    ""
)</f>
        <v/>
      </c>
      <c r="S121" s="158" t="str">
        <f ca="1">IF(LAHIKONTAKTSED!$AJ121,
    IF(AND(
        ISNUMBER(LAHIKONTAKTSED!S121),
        NOT(
            ISERROR(
                DATE(
                    YEAR(LAHIKONTAKTSED!S121),
                    MONTH(LAHIKONTAKTSED!S121),
                    DAY(LAHIKONTAKTSED!S121)
                )
            )
        ),
        IFERROR(LAHIKONTAKTSED!S121 &gt;= TODAY()-13, FALSE),
        IFERROR(LAHIKONTAKTSED!S121 &lt;= TODAY(), FALSE)
    ), 1, -2),
    ""
)</f>
        <v/>
      </c>
      <c r="T121" s="158" t="str">
        <f ca="1">IF(LAHIKONTAKTSED!$AJ121,
    IF(AND(
        ISNUMBER(LAHIKONTAKTSED!T121),
        NOT(
            ISERROR(
                DATE(
                    YEAR(LAHIKONTAKTSED!T121),
                    MONTH(LAHIKONTAKTSED!T121),
                    DAY(LAHIKONTAKTSED!T121)
                )
            )
        ),
        IFERROR(LAHIKONTAKTSED!T121 &gt;= TODAY()-13, FALSE),
        IFERROR(LAHIKONTAKTSED!T121 &lt;= TODAY()+1, FALSE)
    ), 1, -2),
    ""
)</f>
        <v/>
      </c>
      <c r="U121" s="159" t="str">
        <f ca="1">IF(LAHIKONTAKTSED!$AJ121,
    IF(AND(
        ISNUMBER(LAHIKONTAKTSED!U121),
        NOT(
            ISERROR(
                DATE(
                    YEAR(LAHIKONTAKTSED!U121),
                    MONTH(LAHIKONTAKTSED!U121),
                    DAY(LAHIKONTAKTSED!U121)
                )
            )
        ),
        IFERROR(LAHIKONTAKTSED!U121 &gt;= TODAY(), FALSE),
        IFERROR(LAHIKONTAKTSED!U121 &lt;= TODAY() + 11, FALSE)
    ), 1, -2),
    ""
)</f>
        <v/>
      </c>
      <c r="V121" s="136" t="str">
        <f>IF(
    LAHIKONTAKTSED!$AJ121,
    IF(LAHIKONTAKTSED!V121 &lt;&gt; "", 1, -1),
    ""
)</f>
        <v/>
      </c>
      <c r="W121" s="136" t="str">
        <f>IF(
    LAHIKONTAKTSED!$AJ121,
    IF(LAHIKONTAKTSED!W121 &lt;&gt; "", 1, -1),
    ""
)</f>
        <v/>
      </c>
      <c r="X121" s="159" t="str">
        <f ca="1">IF(
    AND(
        LAHIKONTAKTSED!$AJ121
    ),
    IF(
        LAHIKONTAKTSED!X121 &lt;&gt; "",
        IF(
            OR(
            AND(
                ISNUMBER(LAHIKONTAKTSED!X121),
                LAHIKONTAKTSED!X121 &gt; 30000000000,
                LAHIKONTAKTSED!X121 &lt; 63000000000,
                IFERROR(IF(
                    ISERROR(TEXT((CODE(MID("FEDCA@",LEFT(LAHIKONTAKTSED!X121,1),1))-50)*1000000+LEFT(LAHIKONTAKTSED!X121,7),"0000\.00\.00")+0),
                    FALSE,
                    IF(
                        IF(
                            MOD(SUMPRODUCT((MID(LAHIKONTAKTSED!X121,COLUMN($A$1:$J$1),1)+0),(MID("1234567891",COLUMN($A$1:$J$1),1)+0)),11)=10,
                            MOD(MOD(SUMPRODUCT((MID(LAHIKONTAKTSED!X121,COLUMN($A$1:$J$1),1)+0),(MID("3456789123",COLUMN($A$1:$J$1),1)+0)),11),10),
                            MOD(SUMPRODUCT((MID(LAHIKONTAKTSED!X121,COLUMN($A$1:$J$1),1)+0),(MID("1234567891",COLUMN($A$1:$J$1),1)+0)),11)
                        ) = MID(LAHIKONTAKTSED!X121,11,1)+0,
                        TRUE,
                        FALSE
                    )
                ), FALSE)
            ),
            AND(
                ISNUMBER(LAHIKONTAKTSED!X121),
                NOT(
                    ISERROR(
                        DATE(
                            YEAR(LAHIKONTAKTSED!X121),
                            MONTH(LAHIKONTAKTSED!X121),
                            DAY(LAHIKONTAKTSED!X121)
                        )
                    )
                ),
                IFERROR(LAHIKONTAKTSED!X121 &gt;= DATE(1910, 1, 1), FALSE),
                IFERROR(LAHIKONTAKTSED!X121 &lt;= TODAY(), FALSE)
            )
        ), 1, -2),
    -1),
    ""
)</f>
        <v/>
      </c>
    </row>
    <row r="122" spans="1:24" x14ac:dyDescent="0.35">
      <c r="A122" s="138" t="str">
        <f>LAHIKONTAKTSED!A122</f>
        <v/>
      </c>
      <c r="B122" s="154" t="str">
        <f ca="1">IF(LAHIKONTAKTSED!$AJ122,
    IF(AND(
        ISNUMBER(LAHIKONTAKTSED!B122),
        NOT(
            ISERROR(
                DATE(
                    YEAR(LAHIKONTAKTSED!B122),
                    MONTH(LAHIKONTAKTSED!B122),
                    DAY(LAHIKONTAKTSED!B122)
                )
            )
        ),
        IFERROR(LAHIKONTAKTSED!B122 &gt;= TODAY()-13, FALSE),
        IFERROR(LAHIKONTAKTSED!B122 &lt;= TODAY(), FALSE)
    ), 1, -2),
    ""
)</f>
        <v/>
      </c>
      <c r="C122" s="155" t="str">
        <f>IF(LAHIKONTAKTSED!$AJ122,
    IF(AND(
        LAHIKONTAKTSED!C122 &lt;&gt; ""
    ), 1, -2),
    ""
)</f>
        <v/>
      </c>
      <c r="D122" s="155" t="str">
        <f>IF(LAHIKONTAKTSED!$AJ122,
    IF(AND(
        LAHIKONTAKTSED!D122 &lt;&gt; ""
    ), 1, -2),
    ""
)</f>
        <v/>
      </c>
      <c r="E122" s="156" t="str">
        <f ca="1">IF(LAHIKONTAKTSED!$AJ122,
    IF(
        LAHIKONTAKTSED!E122 &lt;&gt; "",
        IF(
            OR(
            AND(
                ISNUMBER(LAHIKONTAKTSED!E122),
                LAHIKONTAKTSED!E122 &gt; 30000000000,
                LAHIKONTAKTSED!E122 &lt; 63000000000,
                IFERROR(IF(
                    ISERROR(TEXT((CODE(MID("FEDCA@",LEFT(LAHIKONTAKTSED!E122,1),1))-50)*1000000+LEFT(LAHIKONTAKTSED!E122,7),"0000\.00\.00")+0),
                    FALSE,
                    IF(
                        IF(
                            MOD(SUMPRODUCT((MID(LAHIKONTAKTSED!E122,COLUMN($A$1:$J$1),1)+0),(MID("1234567891",COLUMN($A$1:$J$1),1)+0)),11)=10,
                            MOD(MOD(SUMPRODUCT((MID(LAHIKONTAKTSED!E122,COLUMN($A$1:$J$1),1)+0),(MID("3456789123",COLUMN($A$1:$J$1),1)+0)),11),10),
                            MOD(SUMPRODUCT((MID(LAHIKONTAKTSED!E122,COLUMN($A$1:$J$1),1)+0),(MID("1234567891",COLUMN($A$1:$J$1),1)+0)),11)
                        ) = MID(LAHIKONTAKTSED!E122,11,1)+0,
                        TRUE,
                        FALSE
                    )
                ), FALSE)
            ),
            AND(
                ISNUMBER(LAHIKONTAKTSED!E122),
                NOT(
                    ISERROR(
                        DATE(
                            YEAR(LAHIKONTAKTSED!E122),
                            MONTH(LAHIKONTAKTSED!E122),
                            DAY(LAHIKONTAKTSED!E122)
                        )
                    )
                ),
                IFERROR(LAHIKONTAKTSED!E122 &gt;= DATE(1910, 1, 1), FALSE),
                IFERROR(LAHIKONTAKTSED!E122 &lt;= TODAY(), FALSE)
            )
        ), 1, -2),
    -1),
    ""
)</f>
        <v/>
      </c>
      <c r="F122" s="137" t="str">
        <f>IF(LAHIKONTAKTSED!$AJ122,
    IF(
        OR(
            LAHIKONTAKTSED!$I122 = "Lapsevanem",
            LAHIKONTAKTSED!$I122 = "Eestkostja"
        ),
        0,
        IF(
            OR(
                AND(_xlfn.NUMBERVALUE(LAHIKONTAKTSED!F122) &gt;  5000000, _xlfn.NUMBERVALUE(LAHIKONTAKTSED!F122) &lt;  5999999),
                AND(_xlfn.NUMBERVALUE(LAHIKONTAKTSED!F122) &gt; 50000000, _xlfn.NUMBERVALUE(LAHIKONTAKTSED!F122) &lt; 59999999)
            ),
            1,
            -2
        )
    ),
    ""
)</f>
        <v/>
      </c>
      <c r="G122" s="137" t="str">
        <f>IF(LAHIKONTAKTSED!$AJ122,
    IF(
        OR(
            LAHIKONTAKTSED!$I122 = "Lapsevanem",
            LAHIKONTAKTSED!$I122 = "Eestkostja"
        ),
        0,
        IF(
            LAHIKONTAKTSED!G122 &lt;&gt; "",
            1,
            2
        )
    ),
    ""
)</f>
        <v/>
      </c>
      <c r="H122" s="137" t="str">
        <f>IF(LAHIKONTAKTSED!$AJ122, IF(LAHIKONTAKTSED!H122 &lt;&gt; "", 1, 2), "")</f>
        <v/>
      </c>
      <c r="I122" s="157" t="str">
        <f>IF(LAHIKONTAKTSED!$AJ122,
    IF(OR(
        EXACT(LAHIKONTAKTSED!I122, "Lähikontaktne"),
        EXACT(LAHIKONTAKTSED!I122, "Lapsevanem"),
        EXACT(LAHIKONTAKTSED!I122, "Eestkostja")
    ), 1, -2),
    ""
)</f>
        <v/>
      </c>
      <c r="J122" s="137" t="str">
        <f>IF(
    AND(LAHIKONTAKTSED!$AJ122,  LAHIKONTAKTSED!$I122 &lt;&gt; ""),
    IF(
        OR(
            EXACT(LAHIKONTAKTSED!$I122, "Lapsevanem"),
            EXACT(LAHIKONTAKTSED!$I122, "Eestkostja")
        ),
        IF(
            LAHIKONTAKTSED!J122 &lt;&gt; "",
            1,
            -2
        ),
        0
    ),
    ""
)</f>
        <v/>
      </c>
      <c r="K122" s="137" t="str">
        <f>IF(
    AND(LAHIKONTAKTSED!$AJ122,  LAHIKONTAKTSED!$I122 &lt;&gt; ""),
    IF(
        OR(
            EXACT(LAHIKONTAKTSED!$I122, "Lapsevanem"),
            EXACT(LAHIKONTAKTSED!$I122, "Eestkostja")
        ),
        IF(
            LAHIKONTAKTSED!K122 &lt;&gt; "",
            1,
            -2
        ),
        0
    ),
    ""
)</f>
        <v/>
      </c>
      <c r="L122" s="137" t="str">
        <f ca="1">IF(
    AND(LAHIKONTAKTSED!$AJ122,  LAHIKONTAKTSED!$I122 &lt;&gt; ""),
    IF(
        OR(
            EXACT(LAHIKONTAKTSED!$I122, "Lapsevanem"),
            EXACT(LAHIKONTAKTSED!$I122, "Eestkostja")
        ),
        IF(
            LAHIKONTAKTSED!L122 &lt;&gt; "",
            IF(
                OR(
                    AND(
                        ISNUMBER(LAHIKONTAKTSED!L122),
                        LAHIKONTAKTSED!L122 &gt; 30000000000,
                        LAHIKONTAKTSED!L122 &lt; 63000000000,
                        IF(
                            ISERROR(TEXT((CODE(MID("FEDCA@",LEFT(LAHIKONTAKTSED!L122,1),1))-50)*1000000+LEFT(LAHIKONTAKTSED!L122,7),"0000\.00\.00")+0),
                            FALSE,
                            IF(
                                IF(
                                    MOD(SUMPRODUCT((MID(LAHIKONTAKTSED!L122,COLUMN($A$1:$J$1),1)+0),(MID("1234567891",COLUMN($A$1:$J$1),1)+0)),11)=10,
                                    MOD(MOD(SUMPRODUCT((MID(LAHIKONTAKTSED!L122,COLUMN($A$1:$J$1),1)+0),(MID("3456789123",COLUMN($A$1:$J$1),1)+0)),11),10),
                                    MOD(SUMPRODUCT((MID(LAHIKONTAKTSED!L122,COLUMN($A$1:$J$1),1)+0),(MID("1234567891",COLUMN($A$1:$J$1),1)+0)),11)
                                ) = MID(LAHIKONTAKTSED!L122,11,1)+0,
                                TRUE,
                                FALSE
                            )
                        )
                    ),
                    AND(
                        ISNUMBER(LAHIKONTAKTSED!L122),
                        NOT(
                            ISERROR(
                                DATE(
                                    YEAR(LAHIKONTAKTSED!L122),
                                    MONTH(LAHIKONTAKTSED!L122),
                                    DAY(LAHIKONTAKTSED!L122)
                                )
                            )
                        ),
                        IFERROR(LAHIKONTAKTSED!L122 &gt;= DATE(1910, 1, 1), FALSE),
                        IFERROR(LAHIKONTAKTSED!L122 &lt;= TODAY(), FALSE)
                    )
                ),
                1,
                -2),
            -1
        ),
        0
    ),
    ""
)</f>
        <v/>
      </c>
      <c r="M122" s="137" t="str">
        <f>IF(
    AND(LAHIKONTAKTSED!$AJ122,  LAHIKONTAKTSED!$I122 &lt;&gt; ""),
    IF(
        OR(
            EXACT(LAHIKONTAKTSED!$I122, "Lapsevanem"),
            EXACT(LAHIKONTAKTSED!$I122, "Eestkostja")
        ),
        IF(
            OR(
                AND(_xlfn.NUMBERVALUE(LAHIKONTAKTSED!M122) &gt;  5000000, _xlfn.NUMBERVALUE(LAHIKONTAKTSED!M122) &lt;  5999999),
                AND(_xlfn.NUMBERVALUE(LAHIKONTAKTSED!M122) &gt; 50000000, _xlfn.NUMBERVALUE(LAHIKONTAKTSED!M122) &lt; 59999999)
            ),
            1,
            -2
        ),
        0
    ),
    ""
)</f>
        <v/>
      </c>
      <c r="N122" s="137" t="str">
        <f>IF(
    AND(LAHIKONTAKTSED!$AJ122,  LAHIKONTAKTSED!$I122 &lt;&gt; ""),
    IF(
        OR(
            EXACT(LAHIKONTAKTSED!$I122, "Lapsevanem"),
            EXACT(LAHIKONTAKTSED!$I122, "Eestkostja")
        ),
        IF(
            LAHIKONTAKTSED!N122 &lt;&gt; "",
            1,
            2
        ),
        0
    ),
    ""
)</f>
        <v/>
      </c>
      <c r="O122" s="136" t="str">
        <f>IF(
    LAHIKONTAKTSED!$AJ122,
    IF(LAHIKONTAKTSED!O122 &lt;&gt; "", 1, -1),
    ""
)</f>
        <v/>
      </c>
      <c r="P122" s="136" t="str">
        <f>IF(
    LAHIKONTAKTSED!$AJ122,
    IF(LAHIKONTAKTSED!P122 &lt;&gt; "", 1, -1),
    ""
)</f>
        <v/>
      </c>
      <c r="Q122" s="136" t="str">
        <f>IF(
    LAHIKONTAKTSED!$AJ122,
    IF(LAHIKONTAKTSED!Q122 &lt;&gt; "", 1, -1),
    ""
)</f>
        <v/>
      </c>
      <c r="R122" s="136" t="str">
        <f>IF(
    LAHIKONTAKTSED!$AJ122,
    IF(LAHIKONTAKTSED!R122 &lt;&gt; "", 1, 2),
    ""
)</f>
        <v/>
      </c>
      <c r="S122" s="158" t="str">
        <f ca="1">IF(LAHIKONTAKTSED!$AJ122,
    IF(AND(
        ISNUMBER(LAHIKONTAKTSED!S122),
        NOT(
            ISERROR(
                DATE(
                    YEAR(LAHIKONTAKTSED!S122),
                    MONTH(LAHIKONTAKTSED!S122),
                    DAY(LAHIKONTAKTSED!S122)
                )
            )
        ),
        IFERROR(LAHIKONTAKTSED!S122 &gt;= TODAY()-13, FALSE),
        IFERROR(LAHIKONTAKTSED!S122 &lt;= TODAY(), FALSE)
    ), 1, -2),
    ""
)</f>
        <v/>
      </c>
      <c r="T122" s="158" t="str">
        <f ca="1">IF(LAHIKONTAKTSED!$AJ122,
    IF(AND(
        ISNUMBER(LAHIKONTAKTSED!T122),
        NOT(
            ISERROR(
                DATE(
                    YEAR(LAHIKONTAKTSED!T122),
                    MONTH(LAHIKONTAKTSED!T122),
                    DAY(LAHIKONTAKTSED!T122)
                )
            )
        ),
        IFERROR(LAHIKONTAKTSED!T122 &gt;= TODAY()-13, FALSE),
        IFERROR(LAHIKONTAKTSED!T122 &lt;= TODAY()+1, FALSE)
    ), 1, -2),
    ""
)</f>
        <v/>
      </c>
      <c r="U122" s="159" t="str">
        <f ca="1">IF(LAHIKONTAKTSED!$AJ122,
    IF(AND(
        ISNUMBER(LAHIKONTAKTSED!U122),
        NOT(
            ISERROR(
                DATE(
                    YEAR(LAHIKONTAKTSED!U122),
                    MONTH(LAHIKONTAKTSED!U122),
                    DAY(LAHIKONTAKTSED!U122)
                )
            )
        ),
        IFERROR(LAHIKONTAKTSED!U122 &gt;= TODAY(), FALSE),
        IFERROR(LAHIKONTAKTSED!U122 &lt;= TODAY() + 11, FALSE)
    ), 1, -2),
    ""
)</f>
        <v/>
      </c>
      <c r="V122" s="136" t="str">
        <f>IF(
    LAHIKONTAKTSED!$AJ122,
    IF(LAHIKONTAKTSED!V122 &lt;&gt; "", 1, -1),
    ""
)</f>
        <v/>
      </c>
      <c r="W122" s="136" t="str">
        <f>IF(
    LAHIKONTAKTSED!$AJ122,
    IF(LAHIKONTAKTSED!W122 &lt;&gt; "", 1, -1),
    ""
)</f>
        <v/>
      </c>
      <c r="X122" s="159" t="str">
        <f ca="1">IF(
    AND(
        LAHIKONTAKTSED!$AJ122
    ),
    IF(
        LAHIKONTAKTSED!X122 &lt;&gt; "",
        IF(
            OR(
            AND(
                ISNUMBER(LAHIKONTAKTSED!X122),
                LAHIKONTAKTSED!X122 &gt; 30000000000,
                LAHIKONTAKTSED!X122 &lt; 63000000000,
                IFERROR(IF(
                    ISERROR(TEXT((CODE(MID("FEDCA@",LEFT(LAHIKONTAKTSED!X122,1),1))-50)*1000000+LEFT(LAHIKONTAKTSED!X122,7),"0000\.00\.00")+0),
                    FALSE,
                    IF(
                        IF(
                            MOD(SUMPRODUCT((MID(LAHIKONTAKTSED!X122,COLUMN($A$1:$J$1),1)+0),(MID("1234567891",COLUMN($A$1:$J$1),1)+0)),11)=10,
                            MOD(MOD(SUMPRODUCT((MID(LAHIKONTAKTSED!X122,COLUMN($A$1:$J$1),1)+0),(MID("3456789123",COLUMN($A$1:$J$1),1)+0)),11),10),
                            MOD(SUMPRODUCT((MID(LAHIKONTAKTSED!X122,COLUMN($A$1:$J$1),1)+0),(MID("1234567891",COLUMN($A$1:$J$1),1)+0)),11)
                        ) = MID(LAHIKONTAKTSED!X122,11,1)+0,
                        TRUE,
                        FALSE
                    )
                ), FALSE)
            ),
            AND(
                ISNUMBER(LAHIKONTAKTSED!X122),
                NOT(
                    ISERROR(
                        DATE(
                            YEAR(LAHIKONTAKTSED!X122),
                            MONTH(LAHIKONTAKTSED!X122),
                            DAY(LAHIKONTAKTSED!X122)
                        )
                    )
                ),
                IFERROR(LAHIKONTAKTSED!X122 &gt;= DATE(1910, 1, 1), FALSE),
                IFERROR(LAHIKONTAKTSED!X122 &lt;= TODAY(), FALSE)
            )
        ), 1, -2),
    -1),
    ""
)</f>
        <v/>
      </c>
    </row>
    <row r="123" spans="1:24" x14ac:dyDescent="0.35">
      <c r="A123" s="138" t="str">
        <f>LAHIKONTAKTSED!A123</f>
        <v/>
      </c>
      <c r="B123" s="154" t="str">
        <f ca="1">IF(LAHIKONTAKTSED!$AJ123,
    IF(AND(
        ISNUMBER(LAHIKONTAKTSED!B123),
        NOT(
            ISERROR(
                DATE(
                    YEAR(LAHIKONTAKTSED!B123),
                    MONTH(LAHIKONTAKTSED!B123),
                    DAY(LAHIKONTAKTSED!B123)
                )
            )
        ),
        IFERROR(LAHIKONTAKTSED!B123 &gt;= TODAY()-13, FALSE),
        IFERROR(LAHIKONTAKTSED!B123 &lt;= TODAY(), FALSE)
    ), 1, -2),
    ""
)</f>
        <v/>
      </c>
      <c r="C123" s="155" t="str">
        <f>IF(LAHIKONTAKTSED!$AJ123,
    IF(AND(
        LAHIKONTAKTSED!C123 &lt;&gt; ""
    ), 1, -2),
    ""
)</f>
        <v/>
      </c>
      <c r="D123" s="155" t="str">
        <f>IF(LAHIKONTAKTSED!$AJ123,
    IF(AND(
        LAHIKONTAKTSED!D123 &lt;&gt; ""
    ), 1, -2),
    ""
)</f>
        <v/>
      </c>
      <c r="E123" s="156" t="str">
        <f ca="1">IF(LAHIKONTAKTSED!$AJ123,
    IF(
        LAHIKONTAKTSED!E123 &lt;&gt; "",
        IF(
            OR(
            AND(
                ISNUMBER(LAHIKONTAKTSED!E123),
                LAHIKONTAKTSED!E123 &gt; 30000000000,
                LAHIKONTAKTSED!E123 &lt; 63000000000,
                IFERROR(IF(
                    ISERROR(TEXT((CODE(MID("FEDCA@",LEFT(LAHIKONTAKTSED!E123,1),1))-50)*1000000+LEFT(LAHIKONTAKTSED!E123,7),"0000\.00\.00")+0),
                    FALSE,
                    IF(
                        IF(
                            MOD(SUMPRODUCT((MID(LAHIKONTAKTSED!E123,COLUMN($A$1:$J$1),1)+0),(MID("1234567891",COLUMN($A$1:$J$1),1)+0)),11)=10,
                            MOD(MOD(SUMPRODUCT((MID(LAHIKONTAKTSED!E123,COLUMN($A$1:$J$1),1)+0),(MID("3456789123",COLUMN($A$1:$J$1),1)+0)),11),10),
                            MOD(SUMPRODUCT((MID(LAHIKONTAKTSED!E123,COLUMN($A$1:$J$1),1)+0),(MID("1234567891",COLUMN($A$1:$J$1),1)+0)),11)
                        ) = MID(LAHIKONTAKTSED!E123,11,1)+0,
                        TRUE,
                        FALSE
                    )
                ), FALSE)
            ),
            AND(
                ISNUMBER(LAHIKONTAKTSED!E123),
                NOT(
                    ISERROR(
                        DATE(
                            YEAR(LAHIKONTAKTSED!E123),
                            MONTH(LAHIKONTAKTSED!E123),
                            DAY(LAHIKONTAKTSED!E123)
                        )
                    )
                ),
                IFERROR(LAHIKONTAKTSED!E123 &gt;= DATE(1910, 1, 1), FALSE),
                IFERROR(LAHIKONTAKTSED!E123 &lt;= TODAY(), FALSE)
            )
        ), 1, -2),
    -1),
    ""
)</f>
        <v/>
      </c>
      <c r="F123" s="137" t="str">
        <f>IF(LAHIKONTAKTSED!$AJ123,
    IF(
        OR(
            LAHIKONTAKTSED!$I123 = "Lapsevanem",
            LAHIKONTAKTSED!$I123 = "Eestkostja"
        ),
        0,
        IF(
            OR(
                AND(_xlfn.NUMBERVALUE(LAHIKONTAKTSED!F123) &gt;  5000000, _xlfn.NUMBERVALUE(LAHIKONTAKTSED!F123) &lt;  5999999),
                AND(_xlfn.NUMBERVALUE(LAHIKONTAKTSED!F123) &gt; 50000000, _xlfn.NUMBERVALUE(LAHIKONTAKTSED!F123) &lt; 59999999)
            ),
            1,
            -2
        )
    ),
    ""
)</f>
        <v/>
      </c>
      <c r="G123" s="137" t="str">
        <f>IF(LAHIKONTAKTSED!$AJ123,
    IF(
        OR(
            LAHIKONTAKTSED!$I123 = "Lapsevanem",
            LAHIKONTAKTSED!$I123 = "Eestkostja"
        ),
        0,
        IF(
            LAHIKONTAKTSED!G123 &lt;&gt; "",
            1,
            2
        )
    ),
    ""
)</f>
        <v/>
      </c>
      <c r="H123" s="137" t="str">
        <f>IF(LAHIKONTAKTSED!$AJ123, IF(LAHIKONTAKTSED!H123 &lt;&gt; "", 1, 2), "")</f>
        <v/>
      </c>
      <c r="I123" s="157" t="str">
        <f>IF(LAHIKONTAKTSED!$AJ123,
    IF(OR(
        EXACT(LAHIKONTAKTSED!I123, "Lähikontaktne"),
        EXACT(LAHIKONTAKTSED!I123, "Lapsevanem"),
        EXACT(LAHIKONTAKTSED!I123, "Eestkostja")
    ), 1, -2),
    ""
)</f>
        <v/>
      </c>
      <c r="J123" s="137" t="str">
        <f>IF(
    AND(LAHIKONTAKTSED!$AJ123,  LAHIKONTAKTSED!$I123 &lt;&gt; ""),
    IF(
        OR(
            EXACT(LAHIKONTAKTSED!$I123, "Lapsevanem"),
            EXACT(LAHIKONTAKTSED!$I123, "Eestkostja")
        ),
        IF(
            LAHIKONTAKTSED!J123 &lt;&gt; "",
            1,
            -2
        ),
        0
    ),
    ""
)</f>
        <v/>
      </c>
      <c r="K123" s="137" t="str">
        <f>IF(
    AND(LAHIKONTAKTSED!$AJ123,  LAHIKONTAKTSED!$I123 &lt;&gt; ""),
    IF(
        OR(
            EXACT(LAHIKONTAKTSED!$I123, "Lapsevanem"),
            EXACT(LAHIKONTAKTSED!$I123, "Eestkostja")
        ),
        IF(
            LAHIKONTAKTSED!K123 &lt;&gt; "",
            1,
            -2
        ),
        0
    ),
    ""
)</f>
        <v/>
      </c>
      <c r="L123" s="137" t="str">
        <f ca="1">IF(
    AND(LAHIKONTAKTSED!$AJ123,  LAHIKONTAKTSED!$I123 &lt;&gt; ""),
    IF(
        OR(
            EXACT(LAHIKONTAKTSED!$I123, "Lapsevanem"),
            EXACT(LAHIKONTAKTSED!$I123, "Eestkostja")
        ),
        IF(
            LAHIKONTAKTSED!L123 &lt;&gt; "",
            IF(
                OR(
                    AND(
                        ISNUMBER(LAHIKONTAKTSED!L123),
                        LAHIKONTAKTSED!L123 &gt; 30000000000,
                        LAHIKONTAKTSED!L123 &lt; 63000000000,
                        IF(
                            ISERROR(TEXT((CODE(MID("FEDCA@",LEFT(LAHIKONTAKTSED!L123,1),1))-50)*1000000+LEFT(LAHIKONTAKTSED!L123,7),"0000\.00\.00")+0),
                            FALSE,
                            IF(
                                IF(
                                    MOD(SUMPRODUCT((MID(LAHIKONTAKTSED!L123,COLUMN($A$1:$J$1),1)+0),(MID("1234567891",COLUMN($A$1:$J$1),1)+0)),11)=10,
                                    MOD(MOD(SUMPRODUCT((MID(LAHIKONTAKTSED!L123,COLUMN($A$1:$J$1),1)+0),(MID("3456789123",COLUMN($A$1:$J$1),1)+0)),11),10),
                                    MOD(SUMPRODUCT((MID(LAHIKONTAKTSED!L123,COLUMN($A$1:$J$1),1)+0),(MID("1234567891",COLUMN($A$1:$J$1),1)+0)),11)
                                ) = MID(LAHIKONTAKTSED!L123,11,1)+0,
                                TRUE,
                                FALSE
                            )
                        )
                    ),
                    AND(
                        ISNUMBER(LAHIKONTAKTSED!L123),
                        NOT(
                            ISERROR(
                                DATE(
                                    YEAR(LAHIKONTAKTSED!L123),
                                    MONTH(LAHIKONTAKTSED!L123),
                                    DAY(LAHIKONTAKTSED!L123)
                                )
                            )
                        ),
                        IFERROR(LAHIKONTAKTSED!L123 &gt;= DATE(1910, 1, 1), FALSE),
                        IFERROR(LAHIKONTAKTSED!L123 &lt;= TODAY(), FALSE)
                    )
                ),
                1,
                -2),
            -1
        ),
        0
    ),
    ""
)</f>
        <v/>
      </c>
      <c r="M123" s="137" t="str">
        <f>IF(
    AND(LAHIKONTAKTSED!$AJ123,  LAHIKONTAKTSED!$I123 &lt;&gt; ""),
    IF(
        OR(
            EXACT(LAHIKONTAKTSED!$I123, "Lapsevanem"),
            EXACT(LAHIKONTAKTSED!$I123, "Eestkostja")
        ),
        IF(
            OR(
                AND(_xlfn.NUMBERVALUE(LAHIKONTAKTSED!M123) &gt;  5000000, _xlfn.NUMBERVALUE(LAHIKONTAKTSED!M123) &lt;  5999999),
                AND(_xlfn.NUMBERVALUE(LAHIKONTAKTSED!M123) &gt; 50000000, _xlfn.NUMBERVALUE(LAHIKONTAKTSED!M123) &lt; 59999999)
            ),
            1,
            -2
        ),
        0
    ),
    ""
)</f>
        <v/>
      </c>
      <c r="N123" s="137" t="str">
        <f>IF(
    AND(LAHIKONTAKTSED!$AJ123,  LAHIKONTAKTSED!$I123 &lt;&gt; ""),
    IF(
        OR(
            EXACT(LAHIKONTAKTSED!$I123, "Lapsevanem"),
            EXACT(LAHIKONTAKTSED!$I123, "Eestkostja")
        ),
        IF(
            LAHIKONTAKTSED!N123 &lt;&gt; "",
            1,
            2
        ),
        0
    ),
    ""
)</f>
        <v/>
      </c>
      <c r="O123" s="136" t="str">
        <f>IF(
    LAHIKONTAKTSED!$AJ123,
    IF(LAHIKONTAKTSED!O123 &lt;&gt; "", 1, -1),
    ""
)</f>
        <v/>
      </c>
      <c r="P123" s="136" t="str">
        <f>IF(
    LAHIKONTAKTSED!$AJ123,
    IF(LAHIKONTAKTSED!P123 &lt;&gt; "", 1, -1),
    ""
)</f>
        <v/>
      </c>
      <c r="Q123" s="136" t="str">
        <f>IF(
    LAHIKONTAKTSED!$AJ123,
    IF(LAHIKONTAKTSED!Q123 &lt;&gt; "", 1, -1),
    ""
)</f>
        <v/>
      </c>
      <c r="R123" s="136" t="str">
        <f>IF(
    LAHIKONTAKTSED!$AJ123,
    IF(LAHIKONTAKTSED!R123 &lt;&gt; "", 1, 2),
    ""
)</f>
        <v/>
      </c>
      <c r="S123" s="158" t="str">
        <f ca="1">IF(LAHIKONTAKTSED!$AJ123,
    IF(AND(
        ISNUMBER(LAHIKONTAKTSED!S123),
        NOT(
            ISERROR(
                DATE(
                    YEAR(LAHIKONTAKTSED!S123),
                    MONTH(LAHIKONTAKTSED!S123),
                    DAY(LAHIKONTAKTSED!S123)
                )
            )
        ),
        IFERROR(LAHIKONTAKTSED!S123 &gt;= TODAY()-13, FALSE),
        IFERROR(LAHIKONTAKTSED!S123 &lt;= TODAY(), FALSE)
    ), 1, -2),
    ""
)</f>
        <v/>
      </c>
      <c r="T123" s="158" t="str">
        <f ca="1">IF(LAHIKONTAKTSED!$AJ123,
    IF(AND(
        ISNUMBER(LAHIKONTAKTSED!T123),
        NOT(
            ISERROR(
                DATE(
                    YEAR(LAHIKONTAKTSED!T123),
                    MONTH(LAHIKONTAKTSED!T123),
                    DAY(LAHIKONTAKTSED!T123)
                )
            )
        ),
        IFERROR(LAHIKONTAKTSED!T123 &gt;= TODAY()-13, FALSE),
        IFERROR(LAHIKONTAKTSED!T123 &lt;= TODAY()+1, FALSE)
    ), 1, -2),
    ""
)</f>
        <v/>
      </c>
      <c r="U123" s="159" t="str">
        <f ca="1">IF(LAHIKONTAKTSED!$AJ123,
    IF(AND(
        ISNUMBER(LAHIKONTAKTSED!U123),
        NOT(
            ISERROR(
                DATE(
                    YEAR(LAHIKONTAKTSED!U123),
                    MONTH(LAHIKONTAKTSED!U123),
                    DAY(LAHIKONTAKTSED!U123)
                )
            )
        ),
        IFERROR(LAHIKONTAKTSED!U123 &gt;= TODAY(), FALSE),
        IFERROR(LAHIKONTAKTSED!U123 &lt;= TODAY() + 11, FALSE)
    ), 1, -2),
    ""
)</f>
        <v/>
      </c>
      <c r="V123" s="136" t="str">
        <f>IF(
    LAHIKONTAKTSED!$AJ123,
    IF(LAHIKONTAKTSED!V123 &lt;&gt; "", 1, -1),
    ""
)</f>
        <v/>
      </c>
      <c r="W123" s="136" t="str">
        <f>IF(
    LAHIKONTAKTSED!$AJ123,
    IF(LAHIKONTAKTSED!W123 &lt;&gt; "", 1, -1),
    ""
)</f>
        <v/>
      </c>
      <c r="X123" s="159" t="str">
        <f ca="1">IF(
    AND(
        LAHIKONTAKTSED!$AJ123
    ),
    IF(
        LAHIKONTAKTSED!X123 &lt;&gt; "",
        IF(
            OR(
            AND(
                ISNUMBER(LAHIKONTAKTSED!X123),
                LAHIKONTAKTSED!X123 &gt; 30000000000,
                LAHIKONTAKTSED!X123 &lt; 63000000000,
                IFERROR(IF(
                    ISERROR(TEXT((CODE(MID("FEDCA@",LEFT(LAHIKONTAKTSED!X123,1),1))-50)*1000000+LEFT(LAHIKONTAKTSED!X123,7),"0000\.00\.00")+0),
                    FALSE,
                    IF(
                        IF(
                            MOD(SUMPRODUCT((MID(LAHIKONTAKTSED!X123,COLUMN($A$1:$J$1),1)+0),(MID("1234567891",COLUMN($A$1:$J$1),1)+0)),11)=10,
                            MOD(MOD(SUMPRODUCT((MID(LAHIKONTAKTSED!X123,COLUMN($A$1:$J$1),1)+0),(MID("3456789123",COLUMN($A$1:$J$1),1)+0)),11),10),
                            MOD(SUMPRODUCT((MID(LAHIKONTAKTSED!X123,COLUMN($A$1:$J$1),1)+0),(MID("1234567891",COLUMN($A$1:$J$1),1)+0)),11)
                        ) = MID(LAHIKONTAKTSED!X123,11,1)+0,
                        TRUE,
                        FALSE
                    )
                ), FALSE)
            ),
            AND(
                ISNUMBER(LAHIKONTAKTSED!X123),
                NOT(
                    ISERROR(
                        DATE(
                            YEAR(LAHIKONTAKTSED!X123),
                            MONTH(LAHIKONTAKTSED!X123),
                            DAY(LAHIKONTAKTSED!X123)
                        )
                    )
                ),
                IFERROR(LAHIKONTAKTSED!X123 &gt;= DATE(1910, 1, 1), FALSE),
                IFERROR(LAHIKONTAKTSED!X123 &lt;= TODAY(), FALSE)
            )
        ), 1, -2),
    -1),
    ""
)</f>
        <v/>
      </c>
    </row>
    <row r="124" spans="1:24" x14ac:dyDescent="0.35">
      <c r="A124" s="138" t="str">
        <f>LAHIKONTAKTSED!A124</f>
        <v/>
      </c>
      <c r="B124" s="154" t="str">
        <f ca="1">IF(LAHIKONTAKTSED!$AJ124,
    IF(AND(
        ISNUMBER(LAHIKONTAKTSED!B124),
        NOT(
            ISERROR(
                DATE(
                    YEAR(LAHIKONTAKTSED!B124),
                    MONTH(LAHIKONTAKTSED!B124),
                    DAY(LAHIKONTAKTSED!B124)
                )
            )
        ),
        IFERROR(LAHIKONTAKTSED!B124 &gt;= TODAY()-13, FALSE),
        IFERROR(LAHIKONTAKTSED!B124 &lt;= TODAY(), FALSE)
    ), 1, -2),
    ""
)</f>
        <v/>
      </c>
      <c r="C124" s="155" t="str">
        <f>IF(LAHIKONTAKTSED!$AJ124,
    IF(AND(
        LAHIKONTAKTSED!C124 &lt;&gt; ""
    ), 1, -2),
    ""
)</f>
        <v/>
      </c>
      <c r="D124" s="155" t="str">
        <f>IF(LAHIKONTAKTSED!$AJ124,
    IF(AND(
        LAHIKONTAKTSED!D124 &lt;&gt; ""
    ), 1, -2),
    ""
)</f>
        <v/>
      </c>
      <c r="E124" s="156" t="str">
        <f ca="1">IF(LAHIKONTAKTSED!$AJ124,
    IF(
        LAHIKONTAKTSED!E124 &lt;&gt; "",
        IF(
            OR(
            AND(
                ISNUMBER(LAHIKONTAKTSED!E124),
                LAHIKONTAKTSED!E124 &gt; 30000000000,
                LAHIKONTAKTSED!E124 &lt; 63000000000,
                IFERROR(IF(
                    ISERROR(TEXT((CODE(MID("FEDCA@",LEFT(LAHIKONTAKTSED!E124,1),1))-50)*1000000+LEFT(LAHIKONTAKTSED!E124,7),"0000\.00\.00")+0),
                    FALSE,
                    IF(
                        IF(
                            MOD(SUMPRODUCT((MID(LAHIKONTAKTSED!E124,COLUMN($A$1:$J$1),1)+0),(MID("1234567891",COLUMN($A$1:$J$1),1)+0)),11)=10,
                            MOD(MOD(SUMPRODUCT((MID(LAHIKONTAKTSED!E124,COLUMN($A$1:$J$1),1)+0),(MID("3456789123",COLUMN($A$1:$J$1),1)+0)),11),10),
                            MOD(SUMPRODUCT((MID(LAHIKONTAKTSED!E124,COLUMN($A$1:$J$1),1)+0),(MID("1234567891",COLUMN($A$1:$J$1),1)+0)),11)
                        ) = MID(LAHIKONTAKTSED!E124,11,1)+0,
                        TRUE,
                        FALSE
                    )
                ), FALSE)
            ),
            AND(
                ISNUMBER(LAHIKONTAKTSED!E124),
                NOT(
                    ISERROR(
                        DATE(
                            YEAR(LAHIKONTAKTSED!E124),
                            MONTH(LAHIKONTAKTSED!E124),
                            DAY(LAHIKONTAKTSED!E124)
                        )
                    )
                ),
                IFERROR(LAHIKONTAKTSED!E124 &gt;= DATE(1910, 1, 1), FALSE),
                IFERROR(LAHIKONTAKTSED!E124 &lt;= TODAY(), FALSE)
            )
        ), 1, -2),
    -1),
    ""
)</f>
        <v/>
      </c>
      <c r="F124" s="137" t="str">
        <f>IF(LAHIKONTAKTSED!$AJ124,
    IF(
        OR(
            LAHIKONTAKTSED!$I124 = "Lapsevanem",
            LAHIKONTAKTSED!$I124 = "Eestkostja"
        ),
        0,
        IF(
            OR(
                AND(_xlfn.NUMBERVALUE(LAHIKONTAKTSED!F124) &gt;  5000000, _xlfn.NUMBERVALUE(LAHIKONTAKTSED!F124) &lt;  5999999),
                AND(_xlfn.NUMBERVALUE(LAHIKONTAKTSED!F124) &gt; 50000000, _xlfn.NUMBERVALUE(LAHIKONTAKTSED!F124) &lt; 59999999)
            ),
            1,
            -2
        )
    ),
    ""
)</f>
        <v/>
      </c>
      <c r="G124" s="137" t="str">
        <f>IF(LAHIKONTAKTSED!$AJ124,
    IF(
        OR(
            LAHIKONTAKTSED!$I124 = "Lapsevanem",
            LAHIKONTAKTSED!$I124 = "Eestkostja"
        ),
        0,
        IF(
            LAHIKONTAKTSED!G124 &lt;&gt; "",
            1,
            2
        )
    ),
    ""
)</f>
        <v/>
      </c>
      <c r="H124" s="137" t="str">
        <f>IF(LAHIKONTAKTSED!$AJ124, IF(LAHIKONTAKTSED!H124 &lt;&gt; "", 1, 2), "")</f>
        <v/>
      </c>
      <c r="I124" s="157" t="str">
        <f>IF(LAHIKONTAKTSED!$AJ124,
    IF(OR(
        EXACT(LAHIKONTAKTSED!I124, "Lähikontaktne"),
        EXACT(LAHIKONTAKTSED!I124, "Lapsevanem"),
        EXACT(LAHIKONTAKTSED!I124, "Eestkostja")
    ), 1, -2),
    ""
)</f>
        <v/>
      </c>
      <c r="J124" s="137" t="str">
        <f>IF(
    AND(LAHIKONTAKTSED!$AJ124,  LAHIKONTAKTSED!$I124 &lt;&gt; ""),
    IF(
        OR(
            EXACT(LAHIKONTAKTSED!$I124, "Lapsevanem"),
            EXACT(LAHIKONTAKTSED!$I124, "Eestkostja")
        ),
        IF(
            LAHIKONTAKTSED!J124 &lt;&gt; "",
            1,
            -2
        ),
        0
    ),
    ""
)</f>
        <v/>
      </c>
      <c r="K124" s="137" t="str">
        <f>IF(
    AND(LAHIKONTAKTSED!$AJ124,  LAHIKONTAKTSED!$I124 &lt;&gt; ""),
    IF(
        OR(
            EXACT(LAHIKONTAKTSED!$I124, "Lapsevanem"),
            EXACT(LAHIKONTAKTSED!$I124, "Eestkostja")
        ),
        IF(
            LAHIKONTAKTSED!K124 &lt;&gt; "",
            1,
            -2
        ),
        0
    ),
    ""
)</f>
        <v/>
      </c>
      <c r="L124" s="137" t="str">
        <f ca="1">IF(
    AND(LAHIKONTAKTSED!$AJ124,  LAHIKONTAKTSED!$I124 &lt;&gt; ""),
    IF(
        OR(
            EXACT(LAHIKONTAKTSED!$I124, "Lapsevanem"),
            EXACT(LAHIKONTAKTSED!$I124, "Eestkostja")
        ),
        IF(
            LAHIKONTAKTSED!L124 &lt;&gt; "",
            IF(
                OR(
                    AND(
                        ISNUMBER(LAHIKONTAKTSED!L124),
                        LAHIKONTAKTSED!L124 &gt; 30000000000,
                        LAHIKONTAKTSED!L124 &lt; 63000000000,
                        IF(
                            ISERROR(TEXT((CODE(MID("FEDCA@",LEFT(LAHIKONTAKTSED!L124,1),1))-50)*1000000+LEFT(LAHIKONTAKTSED!L124,7),"0000\.00\.00")+0),
                            FALSE,
                            IF(
                                IF(
                                    MOD(SUMPRODUCT((MID(LAHIKONTAKTSED!L124,COLUMN($A$1:$J$1),1)+0),(MID("1234567891",COLUMN($A$1:$J$1),1)+0)),11)=10,
                                    MOD(MOD(SUMPRODUCT((MID(LAHIKONTAKTSED!L124,COLUMN($A$1:$J$1),1)+0),(MID("3456789123",COLUMN($A$1:$J$1),1)+0)),11),10),
                                    MOD(SUMPRODUCT((MID(LAHIKONTAKTSED!L124,COLUMN($A$1:$J$1),1)+0),(MID("1234567891",COLUMN($A$1:$J$1),1)+0)),11)
                                ) = MID(LAHIKONTAKTSED!L124,11,1)+0,
                                TRUE,
                                FALSE
                            )
                        )
                    ),
                    AND(
                        ISNUMBER(LAHIKONTAKTSED!L124),
                        NOT(
                            ISERROR(
                                DATE(
                                    YEAR(LAHIKONTAKTSED!L124),
                                    MONTH(LAHIKONTAKTSED!L124),
                                    DAY(LAHIKONTAKTSED!L124)
                                )
                            )
                        ),
                        IFERROR(LAHIKONTAKTSED!L124 &gt;= DATE(1910, 1, 1), FALSE),
                        IFERROR(LAHIKONTAKTSED!L124 &lt;= TODAY(), FALSE)
                    )
                ),
                1,
                -2),
            -1
        ),
        0
    ),
    ""
)</f>
        <v/>
      </c>
      <c r="M124" s="137" t="str">
        <f>IF(
    AND(LAHIKONTAKTSED!$AJ124,  LAHIKONTAKTSED!$I124 &lt;&gt; ""),
    IF(
        OR(
            EXACT(LAHIKONTAKTSED!$I124, "Lapsevanem"),
            EXACT(LAHIKONTAKTSED!$I124, "Eestkostja")
        ),
        IF(
            OR(
                AND(_xlfn.NUMBERVALUE(LAHIKONTAKTSED!M124) &gt;  5000000, _xlfn.NUMBERVALUE(LAHIKONTAKTSED!M124) &lt;  5999999),
                AND(_xlfn.NUMBERVALUE(LAHIKONTAKTSED!M124) &gt; 50000000, _xlfn.NUMBERVALUE(LAHIKONTAKTSED!M124) &lt; 59999999)
            ),
            1,
            -2
        ),
        0
    ),
    ""
)</f>
        <v/>
      </c>
      <c r="N124" s="137" t="str">
        <f>IF(
    AND(LAHIKONTAKTSED!$AJ124,  LAHIKONTAKTSED!$I124 &lt;&gt; ""),
    IF(
        OR(
            EXACT(LAHIKONTAKTSED!$I124, "Lapsevanem"),
            EXACT(LAHIKONTAKTSED!$I124, "Eestkostja")
        ),
        IF(
            LAHIKONTAKTSED!N124 &lt;&gt; "",
            1,
            2
        ),
        0
    ),
    ""
)</f>
        <v/>
      </c>
      <c r="O124" s="136" t="str">
        <f>IF(
    LAHIKONTAKTSED!$AJ124,
    IF(LAHIKONTAKTSED!O124 &lt;&gt; "", 1, -1),
    ""
)</f>
        <v/>
      </c>
      <c r="P124" s="136" t="str">
        <f>IF(
    LAHIKONTAKTSED!$AJ124,
    IF(LAHIKONTAKTSED!P124 &lt;&gt; "", 1, -1),
    ""
)</f>
        <v/>
      </c>
      <c r="Q124" s="136" t="str">
        <f>IF(
    LAHIKONTAKTSED!$AJ124,
    IF(LAHIKONTAKTSED!Q124 &lt;&gt; "", 1, -1),
    ""
)</f>
        <v/>
      </c>
      <c r="R124" s="136" t="str">
        <f>IF(
    LAHIKONTAKTSED!$AJ124,
    IF(LAHIKONTAKTSED!R124 &lt;&gt; "", 1, 2),
    ""
)</f>
        <v/>
      </c>
      <c r="S124" s="158" t="str">
        <f ca="1">IF(LAHIKONTAKTSED!$AJ124,
    IF(AND(
        ISNUMBER(LAHIKONTAKTSED!S124),
        NOT(
            ISERROR(
                DATE(
                    YEAR(LAHIKONTAKTSED!S124),
                    MONTH(LAHIKONTAKTSED!S124),
                    DAY(LAHIKONTAKTSED!S124)
                )
            )
        ),
        IFERROR(LAHIKONTAKTSED!S124 &gt;= TODAY()-13, FALSE),
        IFERROR(LAHIKONTAKTSED!S124 &lt;= TODAY(), FALSE)
    ), 1, -2),
    ""
)</f>
        <v/>
      </c>
      <c r="T124" s="158" t="str">
        <f ca="1">IF(LAHIKONTAKTSED!$AJ124,
    IF(AND(
        ISNUMBER(LAHIKONTAKTSED!T124),
        NOT(
            ISERROR(
                DATE(
                    YEAR(LAHIKONTAKTSED!T124),
                    MONTH(LAHIKONTAKTSED!T124),
                    DAY(LAHIKONTAKTSED!T124)
                )
            )
        ),
        IFERROR(LAHIKONTAKTSED!T124 &gt;= TODAY()-13, FALSE),
        IFERROR(LAHIKONTAKTSED!T124 &lt;= TODAY()+1, FALSE)
    ), 1, -2),
    ""
)</f>
        <v/>
      </c>
      <c r="U124" s="159" t="str">
        <f ca="1">IF(LAHIKONTAKTSED!$AJ124,
    IF(AND(
        ISNUMBER(LAHIKONTAKTSED!U124),
        NOT(
            ISERROR(
                DATE(
                    YEAR(LAHIKONTAKTSED!U124),
                    MONTH(LAHIKONTAKTSED!U124),
                    DAY(LAHIKONTAKTSED!U124)
                )
            )
        ),
        IFERROR(LAHIKONTAKTSED!U124 &gt;= TODAY(), FALSE),
        IFERROR(LAHIKONTAKTSED!U124 &lt;= TODAY() + 11, FALSE)
    ), 1, -2),
    ""
)</f>
        <v/>
      </c>
      <c r="V124" s="136" t="str">
        <f>IF(
    LAHIKONTAKTSED!$AJ124,
    IF(LAHIKONTAKTSED!V124 &lt;&gt; "", 1, -1),
    ""
)</f>
        <v/>
      </c>
      <c r="W124" s="136" t="str">
        <f>IF(
    LAHIKONTAKTSED!$AJ124,
    IF(LAHIKONTAKTSED!W124 &lt;&gt; "", 1, -1),
    ""
)</f>
        <v/>
      </c>
      <c r="X124" s="159" t="str">
        <f ca="1">IF(
    AND(
        LAHIKONTAKTSED!$AJ124
    ),
    IF(
        LAHIKONTAKTSED!X124 &lt;&gt; "",
        IF(
            OR(
            AND(
                ISNUMBER(LAHIKONTAKTSED!X124),
                LAHIKONTAKTSED!X124 &gt; 30000000000,
                LAHIKONTAKTSED!X124 &lt; 63000000000,
                IFERROR(IF(
                    ISERROR(TEXT((CODE(MID("FEDCA@",LEFT(LAHIKONTAKTSED!X124,1),1))-50)*1000000+LEFT(LAHIKONTAKTSED!X124,7),"0000\.00\.00")+0),
                    FALSE,
                    IF(
                        IF(
                            MOD(SUMPRODUCT((MID(LAHIKONTAKTSED!X124,COLUMN($A$1:$J$1),1)+0),(MID("1234567891",COLUMN($A$1:$J$1),1)+0)),11)=10,
                            MOD(MOD(SUMPRODUCT((MID(LAHIKONTAKTSED!X124,COLUMN($A$1:$J$1),1)+0),(MID("3456789123",COLUMN($A$1:$J$1),1)+0)),11),10),
                            MOD(SUMPRODUCT((MID(LAHIKONTAKTSED!X124,COLUMN($A$1:$J$1),1)+0),(MID("1234567891",COLUMN($A$1:$J$1),1)+0)),11)
                        ) = MID(LAHIKONTAKTSED!X124,11,1)+0,
                        TRUE,
                        FALSE
                    )
                ), FALSE)
            ),
            AND(
                ISNUMBER(LAHIKONTAKTSED!X124),
                NOT(
                    ISERROR(
                        DATE(
                            YEAR(LAHIKONTAKTSED!X124),
                            MONTH(LAHIKONTAKTSED!X124),
                            DAY(LAHIKONTAKTSED!X124)
                        )
                    )
                ),
                IFERROR(LAHIKONTAKTSED!X124 &gt;= DATE(1910, 1, 1), FALSE),
                IFERROR(LAHIKONTAKTSED!X124 &lt;= TODAY(), FALSE)
            )
        ), 1, -2),
    -1),
    ""
)</f>
        <v/>
      </c>
    </row>
    <row r="125" spans="1:24" x14ac:dyDescent="0.35">
      <c r="A125" s="138" t="str">
        <f>LAHIKONTAKTSED!A125</f>
        <v/>
      </c>
      <c r="B125" s="154" t="str">
        <f ca="1">IF(LAHIKONTAKTSED!$AJ125,
    IF(AND(
        ISNUMBER(LAHIKONTAKTSED!B125),
        NOT(
            ISERROR(
                DATE(
                    YEAR(LAHIKONTAKTSED!B125),
                    MONTH(LAHIKONTAKTSED!B125),
                    DAY(LAHIKONTAKTSED!B125)
                )
            )
        ),
        IFERROR(LAHIKONTAKTSED!B125 &gt;= TODAY()-13, FALSE),
        IFERROR(LAHIKONTAKTSED!B125 &lt;= TODAY(), FALSE)
    ), 1, -2),
    ""
)</f>
        <v/>
      </c>
      <c r="C125" s="155" t="str">
        <f>IF(LAHIKONTAKTSED!$AJ125,
    IF(AND(
        LAHIKONTAKTSED!C125 &lt;&gt; ""
    ), 1, -2),
    ""
)</f>
        <v/>
      </c>
      <c r="D125" s="155" t="str">
        <f>IF(LAHIKONTAKTSED!$AJ125,
    IF(AND(
        LAHIKONTAKTSED!D125 &lt;&gt; ""
    ), 1, -2),
    ""
)</f>
        <v/>
      </c>
      <c r="E125" s="156" t="str">
        <f ca="1">IF(LAHIKONTAKTSED!$AJ125,
    IF(
        LAHIKONTAKTSED!E125 &lt;&gt; "",
        IF(
            OR(
            AND(
                ISNUMBER(LAHIKONTAKTSED!E125),
                LAHIKONTAKTSED!E125 &gt; 30000000000,
                LAHIKONTAKTSED!E125 &lt; 63000000000,
                IFERROR(IF(
                    ISERROR(TEXT((CODE(MID("FEDCA@",LEFT(LAHIKONTAKTSED!E125,1),1))-50)*1000000+LEFT(LAHIKONTAKTSED!E125,7),"0000\.00\.00")+0),
                    FALSE,
                    IF(
                        IF(
                            MOD(SUMPRODUCT((MID(LAHIKONTAKTSED!E125,COLUMN($A$1:$J$1),1)+0),(MID("1234567891",COLUMN($A$1:$J$1),1)+0)),11)=10,
                            MOD(MOD(SUMPRODUCT((MID(LAHIKONTAKTSED!E125,COLUMN($A$1:$J$1),1)+0),(MID("3456789123",COLUMN($A$1:$J$1),1)+0)),11),10),
                            MOD(SUMPRODUCT((MID(LAHIKONTAKTSED!E125,COLUMN($A$1:$J$1),1)+0),(MID("1234567891",COLUMN($A$1:$J$1),1)+0)),11)
                        ) = MID(LAHIKONTAKTSED!E125,11,1)+0,
                        TRUE,
                        FALSE
                    )
                ), FALSE)
            ),
            AND(
                ISNUMBER(LAHIKONTAKTSED!E125),
                NOT(
                    ISERROR(
                        DATE(
                            YEAR(LAHIKONTAKTSED!E125),
                            MONTH(LAHIKONTAKTSED!E125),
                            DAY(LAHIKONTAKTSED!E125)
                        )
                    )
                ),
                IFERROR(LAHIKONTAKTSED!E125 &gt;= DATE(1910, 1, 1), FALSE),
                IFERROR(LAHIKONTAKTSED!E125 &lt;= TODAY(), FALSE)
            )
        ), 1, -2),
    -1),
    ""
)</f>
        <v/>
      </c>
      <c r="F125" s="137" t="str">
        <f>IF(LAHIKONTAKTSED!$AJ125,
    IF(
        OR(
            LAHIKONTAKTSED!$I125 = "Lapsevanem",
            LAHIKONTAKTSED!$I125 = "Eestkostja"
        ),
        0,
        IF(
            OR(
                AND(_xlfn.NUMBERVALUE(LAHIKONTAKTSED!F125) &gt;  5000000, _xlfn.NUMBERVALUE(LAHIKONTAKTSED!F125) &lt;  5999999),
                AND(_xlfn.NUMBERVALUE(LAHIKONTAKTSED!F125) &gt; 50000000, _xlfn.NUMBERVALUE(LAHIKONTAKTSED!F125) &lt; 59999999)
            ),
            1,
            -2
        )
    ),
    ""
)</f>
        <v/>
      </c>
      <c r="G125" s="137" t="str">
        <f>IF(LAHIKONTAKTSED!$AJ125,
    IF(
        OR(
            LAHIKONTAKTSED!$I125 = "Lapsevanem",
            LAHIKONTAKTSED!$I125 = "Eestkostja"
        ),
        0,
        IF(
            LAHIKONTAKTSED!G125 &lt;&gt; "",
            1,
            2
        )
    ),
    ""
)</f>
        <v/>
      </c>
      <c r="H125" s="137" t="str">
        <f>IF(LAHIKONTAKTSED!$AJ125, IF(LAHIKONTAKTSED!H125 &lt;&gt; "", 1, 2), "")</f>
        <v/>
      </c>
      <c r="I125" s="157" t="str">
        <f>IF(LAHIKONTAKTSED!$AJ125,
    IF(OR(
        EXACT(LAHIKONTAKTSED!I125, "Lähikontaktne"),
        EXACT(LAHIKONTAKTSED!I125, "Lapsevanem"),
        EXACT(LAHIKONTAKTSED!I125, "Eestkostja")
    ), 1, -2),
    ""
)</f>
        <v/>
      </c>
      <c r="J125" s="137" t="str">
        <f>IF(
    AND(LAHIKONTAKTSED!$AJ125,  LAHIKONTAKTSED!$I125 &lt;&gt; ""),
    IF(
        OR(
            EXACT(LAHIKONTAKTSED!$I125, "Lapsevanem"),
            EXACT(LAHIKONTAKTSED!$I125, "Eestkostja")
        ),
        IF(
            LAHIKONTAKTSED!J125 &lt;&gt; "",
            1,
            -2
        ),
        0
    ),
    ""
)</f>
        <v/>
      </c>
      <c r="K125" s="137" t="str">
        <f>IF(
    AND(LAHIKONTAKTSED!$AJ125,  LAHIKONTAKTSED!$I125 &lt;&gt; ""),
    IF(
        OR(
            EXACT(LAHIKONTAKTSED!$I125, "Lapsevanem"),
            EXACT(LAHIKONTAKTSED!$I125, "Eestkostja")
        ),
        IF(
            LAHIKONTAKTSED!K125 &lt;&gt; "",
            1,
            -2
        ),
        0
    ),
    ""
)</f>
        <v/>
      </c>
      <c r="L125" s="137" t="str">
        <f ca="1">IF(
    AND(LAHIKONTAKTSED!$AJ125,  LAHIKONTAKTSED!$I125 &lt;&gt; ""),
    IF(
        OR(
            EXACT(LAHIKONTAKTSED!$I125, "Lapsevanem"),
            EXACT(LAHIKONTAKTSED!$I125, "Eestkostja")
        ),
        IF(
            LAHIKONTAKTSED!L125 &lt;&gt; "",
            IF(
                OR(
                    AND(
                        ISNUMBER(LAHIKONTAKTSED!L125),
                        LAHIKONTAKTSED!L125 &gt; 30000000000,
                        LAHIKONTAKTSED!L125 &lt; 63000000000,
                        IF(
                            ISERROR(TEXT((CODE(MID("FEDCA@",LEFT(LAHIKONTAKTSED!L125,1),1))-50)*1000000+LEFT(LAHIKONTAKTSED!L125,7),"0000\.00\.00")+0),
                            FALSE,
                            IF(
                                IF(
                                    MOD(SUMPRODUCT((MID(LAHIKONTAKTSED!L125,COLUMN($A$1:$J$1),1)+0),(MID("1234567891",COLUMN($A$1:$J$1),1)+0)),11)=10,
                                    MOD(MOD(SUMPRODUCT((MID(LAHIKONTAKTSED!L125,COLUMN($A$1:$J$1),1)+0),(MID("3456789123",COLUMN($A$1:$J$1),1)+0)),11),10),
                                    MOD(SUMPRODUCT((MID(LAHIKONTAKTSED!L125,COLUMN($A$1:$J$1),1)+0),(MID("1234567891",COLUMN($A$1:$J$1),1)+0)),11)
                                ) = MID(LAHIKONTAKTSED!L125,11,1)+0,
                                TRUE,
                                FALSE
                            )
                        )
                    ),
                    AND(
                        ISNUMBER(LAHIKONTAKTSED!L125),
                        NOT(
                            ISERROR(
                                DATE(
                                    YEAR(LAHIKONTAKTSED!L125),
                                    MONTH(LAHIKONTAKTSED!L125),
                                    DAY(LAHIKONTAKTSED!L125)
                                )
                            )
                        ),
                        IFERROR(LAHIKONTAKTSED!L125 &gt;= DATE(1910, 1, 1), FALSE),
                        IFERROR(LAHIKONTAKTSED!L125 &lt;= TODAY(), FALSE)
                    )
                ),
                1,
                -2),
            -1
        ),
        0
    ),
    ""
)</f>
        <v/>
      </c>
      <c r="M125" s="137" t="str">
        <f>IF(
    AND(LAHIKONTAKTSED!$AJ125,  LAHIKONTAKTSED!$I125 &lt;&gt; ""),
    IF(
        OR(
            EXACT(LAHIKONTAKTSED!$I125, "Lapsevanem"),
            EXACT(LAHIKONTAKTSED!$I125, "Eestkostja")
        ),
        IF(
            OR(
                AND(_xlfn.NUMBERVALUE(LAHIKONTAKTSED!M125) &gt;  5000000, _xlfn.NUMBERVALUE(LAHIKONTAKTSED!M125) &lt;  5999999),
                AND(_xlfn.NUMBERVALUE(LAHIKONTAKTSED!M125) &gt; 50000000, _xlfn.NUMBERVALUE(LAHIKONTAKTSED!M125) &lt; 59999999)
            ),
            1,
            -2
        ),
        0
    ),
    ""
)</f>
        <v/>
      </c>
      <c r="N125" s="137" t="str">
        <f>IF(
    AND(LAHIKONTAKTSED!$AJ125,  LAHIKONTAKTSED!$I125 &lt;&gt; ""),
    IF(
        OR(
            EXACT(LAHIKONTAKTSED!$I125, "Lapsevanem"),
            EXACT(LAHIKONTAKTSED!$I125, "Eestkostja")
        ),
        IF(
            LAHIKONTAKTSED!N125 &lt;&gt; "",
            1,
            2
        ),
        0
    ),
    ""
)</f>
        <v/>
      </c>
      <c r="O125" s="136" t="str">
        <f>IF(
    LAHIKONTAKTSED!$AJ125,
    IF(LAHIKONTAKTSED!O125 &lt;&gt; "", 1, -1),
    ""
)</f>
        <v/>
      </c>
      <c r="P125" s="136" t="str">
        <f>IF(
    LAHIKONTAKTSED!$AJ125,
    IF(LAHIKONTAKTSED!P125 &lt;&gt; "", 1, -1),
    ""
)</f>
        <v/>
      </c>
      <c r="Q125" s="136" t="str">
        <f>IF(
    LAHIKONTAKTSED!$AJ125,
    IF(LAHIKONTAKTSED!Q125 &lt;&gt; "", 1, -1),
    ""
)</f>
        <v/>
      </c>
      <c r="R125" s="136" t="str">
        <f>IF(
    LAHIKONTAKTSED!$AJ125,
    IF(LAHIKONTAKTSED!R125 &lt;&gt; "", 1, 2),
    ""
)</f>
        <v/>
      </c>
      <c r="S125" s="158" t="str">
        <f ca="1">IF(LAHIKONTAKTSED!$AJ125,
    IF(AND(
        ISNUMBER(LAHIKONTAKTSED!S125),
        NOT(
            ISERROR(
                DATE(
                    YEAR(LAHIKONTAKTSED!S125),
                    MONTH(LAHIKONTAKTSED!S125),
                    DAY(LAHIKONTAKTSED!S125)
                )
            )
        ),
        IFERROR(LAHIKONTAKTSED!S125 &gt;= TODAY()-13, FALSE),
        IFERROR(LAHIKONTAKTSED!S125 &lt;= TODAY(), FALSE)
    ), 1, -2),
    ""
)</f>
        <v/>
      </c>
      <c r="T125" s="158" t="str">
        <f ca="1">IF(LAHIKONTAKTSED!$AJ125,
    IF(AND(
        ISNUMBER(LAHIKONTAKTSED!T125),
        NOT(
            ISERROR(
                DATE(
                    YEAR(LAHIKONTAKTSED!T125),
                    MONTH(LAHIKONTAKTSED!T125),
                    DAY(LAHIKONTAKTSED!T125)
                )
            )
        ),
        IFERROR(LAHIKONTAKTSED!T125 &gt;= TODAY()-13, FALSE),
        IFERROR(LAHIKONTAKTSED!T125 &lt;= TODAY()+1, FALSE)
    ), 1, -2),
    ""
)</f>
        <v/>
      </c>
      <c r="U125" s="159" t="str">
        <f ca="1">IF(LAHIKONTAKTSED!$AJ125,
    IF(AND(
        ISNUMBER(LAHIKONTAKTSED!U125),
        NOT(
            ISERROR(
                DATE(
                    YEAR(LAHIKONTAKTSED!U125),
                    MONTH(LAHIKONTAKTSED!U125),
                    DAY(LAHIKONTAKTSED!U125)
                )
            )
        ),
        IFERROR(LAHIKONTAKTSED!U125 &gt;= TODAY(), FALSE),
        IFERROR(LAHIKONTAKTSED!U125 &lt;= TODAY() + 11, FALSE)
    ), 1, -2),
    ""
)</f>
        <v/>
      </c>
      <c r="V125" s="136" t="str">
        <f>IF(
    LAHIKONTAKTSED!$AJ125,
    IF(LAHIKONTAKTSED!V125 &lt;&gt; "", 1, -1),
    ""
)</f>
        <v/>
      </c>
      <c r="W125" s="136" t="str">
        <f>IF(
    LAHIKONTAKTSED!$AJ125,
    IF(LAHIKONTAKTSED!W125 &lt;&gt; "", 1, -1),
    ""
)</f>
        <v/>
      </c>
      <c r="X125" s="159" t="str">
        <f ca="1">IF(
    AND(
        LAHIKONTAKTSED!$AJ125
    ),
    IF(
        LAHIKONTAKTSED!X125 &lt;&gt; "",
        IF(
            OR(
            AND(
                ISNUMBER(LAHIKONTAKTSED!X125),
                LAHIKONTAKTSED!X125 &gt; 30000000000,
                LAHIKONTAKTSED!X125 &lt; 63000000000,
                IFERROR(IF(
                    ISERROR(TEXT((CODE(MID("FEDCA@",LEFT(LAHIKONTAKTSED!X125,1),1))-50)*1000000+LEFT(LAHIKONTAKTSED!X125,7),"0000\.00\.00")+0),
                    FALSE,
                    IF(
                        IF(
                            MOD(SUMPRODUCT((MID(LAHIKONTAKTSED!X125,COLUMN($A$1:$J$1),1)+0),(MID("1234567891",COLUMN($A$1:$J$1),1)+0)),11)=10,
                            MOD(MOD(SUMPRODUCT((MID(LAHIKONTAKTSED!X125,COLUMN($A$1:$J$1),1)+0),(MID("3456789123",COLUMN($A$1:$J$1),1)+0)),11),10),
                            MOD(SUMPRODUCT((MID(LAHIKONTAKTSED!X125,COLUMN($A$1:$J$1),1)+0),(MID("1234567891",COLUMN($A$1:$J$1),1)+0)),11)
                        ) = MID(LAHIKONTAKTSED!X125,11,1)+0,
                        TRUE,
                        FALSE
                    )
                ), FALSE)
            ),
            AND(
                ISNUMBER(LAHIKONTAKTSED!X125),
                NOT(
                    ISERROR(
                        DATE(
                            YEAR(LAHIKONTAKTSED!X125),
                            MONTH(LAHIKONTAKTSED!X125),
                            DAY(LAHIKONTAKTSED!X125)
                        )
                    )
                ),
                IFERROR(LAHIKONTAKTSED!X125 &gt;= DATE(1910, 1, 1), FALSE),
                IFERROR(LAHIKONTAKTSED!X125 &lt;= TODAY(), FALSE)
            )
        ), 1, -2),
    -1),
    ""
)</f>
        <v/>
      </c>
    </row>
    <row r="126" spans="1:24" x14ac:dyDescent="0.35">
      <c r="A126" s="138" t="str">
        <f>LAHIKONTAKTSED!A126</f>
        <v/>
      </c>
      <c r="B126" s="154" t="str">
        <f ca="1">IF(LAHIKONTAKTSED!$AJ126,
    IF(AND(
        ISNUMBER(LAHIKONTAKTSED!B126),
        NOT(
            ISERROR(
                DATE(
                    YEAR(LAHIKONTAKTSED!B126),
                    MONTH(LAHIKONTAKTSED!B126),
                    DAY(LAHIKONTAKTSED!B126)
                )
            )
        ),
        IFERROR(LAHIKONTAKTSED!B126 &gt;= TODAY()-13, FALSE),
        IFERROR(LAHIKONTAKTSED!B126 &lt;= TODAY(), FALSE)
    ), 1, -2),
    ""
)</f>
        <v/>
      </c>
      <c r="C126" s="155" t="str">
        <f>IF(LAHIKONTAKTSED!$AJ126,
    IF(AND(
        LAHIKONTAKTSED!C126 &lt;&gt; ""
    ), 1, -2),
    ""
)</f>
        <v/>
      </c>
      <c r="D126" s="155" t="str">
        <f>IF(LAHIKONTAKTSED!$AJ126,
    IF(AND(
        LAHIKONTAKTSED!D126 &lt;&gt; ""
    ), 1, -2),
    ""
)</f>
        <v/>
      </c>
      <c r="E126" s="156" t="str">
        <f ca="1">IF(LAHIKONTAKTSED!$AJ126,
    IF(
        LAHIKONTAKTSED!E126 &lt;&gt; "",
        IF(
            OR(
            AND(
                ISNUMBER(LAHIKONTAKTSED!E126),
                LAHIKONTAKTSED!E126 &gt; 30000000000,
                LAHIKONTAKTSED!E126 &lt; 63000000000,
                IFERROR(IF(
                    ISERROR(TEXT((CODE(MID("FEDCA@",LEFT(LAHIKONTAKTSED!E126,1),1))-50)*1000000+LEFT(LAHIKONTAKTSED!E126,7),"0000\.00\.00")+0),
                    FALSE,
                    IF(
                        IF(
                            MOD(SUMPRODUCT((MID(LAHIKONTAKTSED!E126,COLUMN($A$1:$J$1),1)+0),(MID("1234567891",COLUMN($A$1:$J$1),1)+0)),11)=10,
                            MOD(MOD(SUMPRODUCT((MID(LAHIKONTAKTSED!E126,COLUMN($A$1:$J$1),1)+0),(MID("3456789123",COLUMN($A$1:$J$1),1)+0)),11),10),
                            MOD(SUMPRODUCT((MID(LAHIKONTAKTSED!E126,COLUMN($A$1:$J$1),1)+0),(MID("1234567891",COLUMN($A$1:$J$1),1)+0)),11)
                        ) = MID(LAHIKONTAKTSED!E126,11,1)+0,
                        TRUE,
                        FALSE
                    )
                ), FALSE)
            ),
            AND(
                ISNUMBER(LAHIKONTAKTSED!E126),
                NOT(
                    ISERROR(
                        DATE(
                            YEAR(LAHIKONTAKTSED!E126),
                            MONTH(LAHIKONTAKTSED!E126),
                            DAY(LAHIKONTAKTSED!E126)
                        )
                    )
                ),
                IFERROR(LAHIKONTAKTSED!E126 &gt;= DATE(1910, 1, 1), FALSE),
                IFERROR(LAHIKONTAKTSED!E126 &lt;= TODAY(), FALSE)
            )
        ), 1, -2),
    -1),
    ""
)</f>
        <v/>
      </c>
      <c r="F126" s="137" t="str">
        <f>IF(LAHIKONTAKTSED!$AJ126,
    IF(
        OR(
            LAHIKONTAKTSED!$I126 = "Lapsevanem",
            LAHIKONTAKTSED!$I126 = "Eestkostja"
        ),
        0,
        IF(
            OR(
                AND(_xlfn.NUMBERVALUE(LAHIKONTAKTSED!F126) &gt;  5000000, _xlfn.NUMBERVALUE(LAHIKONTAKTSED!F126) &lt;  5999999),
                AND(_xlfn.NUMBERVALUE(LAHIKONTAKTSED!F126) &gt; 50000000, _xlfn.NUMBERVALUE(LAHIKONTAKTSED!F126) &lt; 59999999)
            ),
            1,
            -2
        )
    ),
    ""
)</f>
        <v/>
      </c>
      <c r="G126" s="137" t="str">
        <f>IF(LAHIKONTAKTSED!$AJ126,
    IF(
        OR(
            LAHIKONTAKTSED!$I126 = "Lapsevanem",
            LAHIKONTAKTSED!$I126 = "Eestkostja"
        ),
        0,
        IF(
            LAHIKONTAKTSED!G126 &lt;&gt; "",
            1,
            2
        )
    ),
    ""
)</f>
        <v/>
      </c>
      <c r="H126" s="137" t="str">
        <f>IF(LAHIKONTAKTSED!$AJ126, IF(LAHIKONTAKTSED!H126 &lt;&gt; "", 1, 2), "")</f>
        <v/>
      </c>
      <c r="I126" s="157" t="str">
        <f>IF(LAHIKONTAKTSED!$AJ126,
    IF(OR(
        EXACT(LAHIKONTAKTSED!I126, "Lähikontaktne"),
        EXACT(LAHIKONTAKTSED!I126, "Lapsevanem"),
        EXACT(LAHIKONTAKTSED!I126, "Eestkostja")
    ), 1, -2),
    ""
)</f>
        <v/>
      </c>
      <c r="J126" s="137" t="str">
        <f>IF(
    AND(LAHIKONTAKTSED!$AJ126,  LAHIKONTAKTSED!$I126 &lt;&gt; ""),
    IF(
        OR(
            EXACT(LAHIKONTAKTSED!$I126, "Lapsevanem"),
            EXACT(LAHIKONTAKTSED!$I126, "Eestkostja")
        ),
        IF(
            LAHIKONTAKTSED!J126 &lt;&gt; "",
            1,
            -2
        ),
        0
    ),
    ""
)</f>
        <v/>
      </c>
      <c r="K126" s="137" t="str">
        <f>IF(
    AND(LAHIKONTAKTSED!$AJ126,  LAHIKONTAKTSED!$I126 &lt;&gt; ""),
    IF(
        OR(
            EXACT(LAHIKONTAKTSED!$I126, "Lapsevanem"),
            EXACT(LAHIKONTAKTSED!$I126, "Eestkostja")
        ),
        IF(
            LAHIKONTAKTSED!K126 &lt;&gt; "",
            1,
            -2
        ),
        0
    ),
    ""
)</f>
        <v/>
      </c>
      <c r="L126" s="137" t="str">
        <f ca="1">IF(
    AND(LAHIKONTAKTSED!$AJ126,  LAHIKONTAKTSED!$I126 &lt;&gt; ""),
    IF(
        OR(
            EXACT(LAHIKONTAKTSED!$I126, "Lapsevanem"),
            EXACT(LAHIKONTAKTSED!$I126, "Eestkostja")
        ),
        IF(
            LAHIKONTAKTSED!L126 &lt;&gt; "",
            IF(
                OR(
                    AND(
                        ISNUMBER(LAHIKONTAKTSED!L126),
                        LAHIKONTAKTSED!L126 &gt; 30000000000,
                        LAHIKONTAKTSED!L126 &lt; 63000000000,
                        IF(
                            ISERROR(TEXT((CODE(MID("FEDCA@",LEFT(LAHIKONTAKTSED!L126,1),1))-50)*1000000+LEFT(LAHIKONTAKTSED!L126,7),"0000\.00\.00")+0),
                            FALSE,
                            IF(
                                IF(
                                    MOD(SUMPRODUCT((MID(LAHIKONTAKTSED!L126,COLUMN($A$1:$J$1),1)+0),(MID("1234567891",COLUMN($A$1:$J$1),1)+0)),11)=10,
                                    MOD(MOD(SUMPRODUCT((MID(LAHIKONTAKTSED!L126,COLUMN($A$1:$J$1),1)+0),(MID("3456789123",COLUMN($A$1:$J$1),1)+0)),11),10),
                                    MOD(SUMPRODUCT((MID(LAHIKONTAKTSED!L126,COLUMN($A$1:$J$1),1)+0),(MID("1234567891",COLUMN($A$1:$J$1),1)+0)),11)
                                ) = MID(LAHIKONTAKTSED!L126,11,1)+0,
                                TRUE,
                                FALSE
                            )
                        )
                    ),
                    AND(
                        ISNUMBER(LAHIKONTAKTSED!L126),
                        NOT(
                            ISERROR(
                                DATE(
                                    YEAR(LAHIKONTAKTSED!L126),
                                    MONTH(LAHIKONTAKTSED!L126),
                                    DAY(LAHIKONTAKTSED!L126)
                                )
                            )
                        ),
                        IFERROR(LAHIKONTAKTSED!L126 &gt;= DATE(1910, 1, 1), FALSE),
                        IFERROR(LAHIKONTAKTSED!L126 &lt;= TODAY(), FALSE)
                    )
                ),
                1,
                -2),
            -1
        ),
        0
    ),
    ""
)</f>
        <v/>
      </c>
      <c r="M126" s="137" t="str">
        <f>IF(
    AND(LAHIKONTAKTSED!$AJ126,  LAHIKONTAKTSED!$I126 &lt;&gt; ""),
    IF(
        OR(
            EXACT(LAHIKONTAKTSED!$I126, "Lapsevanem"),
            EXACT(LAHIKONTAKTSED!$I126, "Eestkostja")
        ),
        IF(
            OR(
                AND(_xlfn.NUMBERVALUE(LAHIKONTAKTSED!M126) &gt;  5000000, _xlfn.NUMBERVALUE(LAHIKONTAKTSED!M126) &lt;  5999999),
                AND(_xlfn.NUMBERVALUE(LAHIKONTAKTSED!M126) &gt; 50000000, _xlfn.NUMBERVALUE(LAHIKONTAKTSED!M126) &lt; 59999999)
            ),
            1,
            -2
        ),
        0
    ),
    ""
)</f>
        <v/>
      </c>
      <c r="N126" s="137" t="str">
        <f>IF(
    AND(LAHIKONTAKTSED!$AJ126,  LAHIKONTAKTSED!$I126 &lt;&gt; ""),
    IF(
        OR(
            EXACT(LAHIKONTAKTSED!$I126, "Lapsevanem"),
            EXACT(LAHIKONTAKTSED!$I126, "Eestkostja")
        ),
        IF(
            LAHIKONTAKTSED!N126 &lt;&gt; "",
            1,
            2
        ),
        0
    ),
    ""
)</f>
        <v/>
      </c>
      <c r="O126" s="136" t="str">
        <f>IF(
    LAHIKONTAKTSED!$AJ126,
    IF(LAHIKONTAKTSED!O126 &lt;&gt; "", 1, -1),
    ""
)</f>
        <v/>
      </c>
      <c r="P126" s="136" t="str">
        <f>IF(
    LAHIKONTAKTSED!$AJ126,
    IF(LAHIKONTAKTSED!P126 &lt;&gt; "", 1, -1),
    ""
)</f>
        <v/>
      </c>
      <c r="Q126" s="136" t="str">
        <f>IF(
    LAHIKONTAKTSED!$AJ126,
    IF(LAHIKONTAKTSED!Q126 &lt;&gt; "", 1, -1),
    ""
)</f>
        <v/>
      </c>
      <c r="R126" s="136" t="str">
        <f>IF(
    LAHIKONTAKTSED!$AJ126,
    IF(LAHIKONTAKTSED!R126 &lt;&gt; "", 1, 2),
    ""
)</f>
        <v/>
      </c>
      <c r="S126" s="158" t="str">
        <f ca="1">IF(LAHIKONTAKTSED!$AJ126,
    IF(AND(
        ISNUMBER(LAHIKONTAKTSED!S126),
        NOT(
            ISERROR(
                DATE(
                    YEAR(LAHIKONTAKTSED!S126),
                    MONTH(LAHIKONTAKTSED!S126),
                    DAY(LAHIKONTAKTSED!S126)
                )
            )
        ),
        IFERROR(LAHIKONTAKTSED!S126 &gt;= TODAY()-13, FALSE),
        IFERROR(LAHIKONTAKTSED!S126 &lt;= TODAY(), FALSE)
    ), 1, -2),
    ""
)</f>
        <v/>
      </c>
      <c r="T126" s="158" t="str">
        <f ca="1">IF(LAHIKONTAKTSED!$AJ126,
    IF(AND(
        ISNUMBER(LAHIKONTAKTSED!T126),
        NOT(
            ISERROR(
                DATE(
                    YEAR(LAHIKONTAKTSED!T126),
                    MONTH(LAHIKONTAKTSED!T126),
                    DAY(LAHIKONTAKTSED!T126)
                )
            )
        ),
        IFERROR(LAHIKONTAKTSED!T126 &gt;= TODAY()-13, FALSE),
        IFERROR(LAHIKONTAKTSED!T126 &lt;= TODAY()+1, FALSE)
    ), 1, -2),
    ""
)</f>
        <v/>
      </c>
      <c r="U126" s="159" t="str">
        <f ca="1">IF(LAHIKONTAKTSED!$AJ126,
    IF(AND(
        ISNUMBER(LAHIKONTAKTSED!U126),
        NOT(
            ISERROR(
                DATE(
                    YEAR(LAHIKONTAKTSED!U126),
                    MONTH(LAHIKONTAKTSED!U126),
                    DAY(LAHIKONTAKTSED!U126)
                )
            )
        ),
        IFERROR(LAHIKONTAKTSED!U126 &gt;= TODAY(), FALSE),
        IFERROR(LAHIKONTAKTSED!U126 &lt;= TODAY() + 11, FALSE)
    ), 1, -2),
    ""
)</f>
        <v/>
      </c>
      <c r="V126" s="136" t="str">
        <f>IF(
    LAHIKONTAKTSED!$AJ126,
    IF(LAHIKONTAKTSED!V126 &lt;&gt; "", 1, -1),
    ""
)</f>
        <v/>
      </c>
      <c r="W126" s="136" t="str">
        <f>IF(
    LAHIKONTAKTSED!$AJ126,
    IF(LAHIKONTAKTSED!W126 &lt;&gt; "", 1, -1),
    ""
)</f>
        <v/>
      </c>
      <c r="X126" s="159" t="str">
        <f ca="1">IF(
    AND(
        LAHIKONTAKTSED!$AJ126
    ),
    IF(
        LAHIKONTAKTSED!X126 &lt;&gt; "",
        IF(
            OR(
            AND(
                ISNUMBER(LAHIKONTAKTSED!X126),
                LAHIKONTAKTSED!X126 &gt; 30000000000,
                LAHIKONTAKTSED!X126 &lt; 63000000000,
                IFERROR(IF(
                    ISERROR(TEXT((CODE(MID("FEDCA@",LEFT(LAHIKONTAKTSED!X126,1),1))-50)*1000000+LEFT(LAHIKONTAKTSED!X126,7),"0000\.00\.00")+0),
                    FALSE,
                    IF(
                        IF(
                            MOD(SUMPRODUCT((MID(LAHIKONTAKTSED!X126,COLUMN($A$1:$J$1),1)+0),(MID("1234567891",COLUMN($A$1:$J$1),1)+0)),11)=10,
                            MOD(MOD(SUMPRODUCT((MID(LAHIKONTAKTSED!X126,COLUMN($A$1:$J$1),1)+0),(MID("3456789123",COLUMN($A$1:$J$1),1)+0)),11),10),
                            MOD(SUMPRODUCT((MID(LAHIKONTAKTSED!X126,COLUMN($A$1:$J$1),1)+0),(MID("1234567891",COLUMN($A$1:$J$1),1)+0)),11)
                        ) = MID(LAHIKONTAKTSED!X126,11,1)+0,
                        TRUE,
                        FALSE
                    )
                ), FALSE)
            ),
            AND(
                ISNUMBER(LAHIKONTAKTSED!X126),
                NOT(
                    ISERROR(
                        DATE(
                            YEAR(LAHIKONTAKTSED!X126),
                            MONTH(LAHIKONTAKTSED!X126),
                            DAY(LAHIKONTAKTSED!X126)
                        )
                    )
                ),
                IFERROR(LAHIKONTAKTSED!X126 &gt;= DATE(1910, 1, 1), FALSE),
                IFERROR(LAHIKONTAKTSED!X126 &lt;= TODAY(), FALSE)
            )
        ), 1, -2),
    -1),
    ""
)</f>
        <v/>
      </c>
    </row>
    <row r="127" spans="1:24" x14ac:dyDescent="0.35">
      <c r="A127" s="138" t="str">
        <f>LAHIKONTAKTSED!A127</f>
        <v/>
      </c>
      <c r="B127" s="154" t="str">
        <f ca="1">IF(LAHIKONTAKTSED!$AJ127,
    IF(AND(
        ISNUMBER(LAHIKONTAKTSED!B127),
        NOT(
            ISERROR(
                DATE(
                    YEAR(LAHIKONTAKTSED!B127),
                    MONTH(LAHIKONTAKTSED!B127),
                    DAY(LAHIKONTAKTSED!B127)
                )
            )
        ),
        IFERROR(LAHIKONTAKTSED!B127 &gt;= TODAY()-13, FALSE),
        IFERROR(LAHIKONTAKTSED!B127 &lt;= TODAY(), FALSE)
    ), 1, -2),
    ""
)</f>
        <v/>
      </c>
      <c r="C127" s="155" t="str">
        <f>IF(LAHIKONTAKTSED!$AJ127,
    IF(AND(
        LAHIKONTAKTSED!C127 &lt;&gt; ""
    ), 1, -2),
    ""
)</f>
        <v/>
      </c>
      <c r="D127" s="155" t="str">
        <f>IF(LAHIKONTAKTSED!$AJ127,
    IF(AND(
        LAHIKONTAKTSED!D127 &lt;&gt; ""
    ), 1, -2),
    ""
)</f>
        <v/>
      </c>
      <c r="E127" s="156" t="str">
        <f ca="1">IF(LAHIKONTAKTSED!$AJ127,
    IF(
        LAHIKONTAKTSED!E127 &lt;&gt; "",
        IF(
            OR(
            AND(
                ISNUMBER(LAHIKONTAKTSED!E127),
                LAHIKONTAKTSED!E127 &gt; 30000000000,
                LAHIKONTAKTSED!E127 &lt; 63000000000,
                IFERROR(IF(
                    ISERROR(TEXT((CODE(MID("FEDCA@",LEFT(LAHIKONTAKTSED!E127,1),1))-50)*1000000+LEFT(LAHIKONTAKTSED!E127,7),"0000\.00\.00")+0),
                    FALSE,
                    IF(
                        IF(
                            MOD(SUMPRODUCT((MID(LAHIKONTAKTSED!E127,COLUMN($A$1:$J$1),1)+0),(MID("1234567891",COLUMN($A$1:$J$1),1)+0)),11)=10,
                            MOD(MOD(SUMPRODUCT((MID(LAHIKONTAKTSED!E127,COLUMN($A$1:$J$1),1)+0),(MID("3456789123",COLUMN($A$1:$J$1),1)+0)),11),10),
                            MOD(SUMPRODUCT((MID(LAHIKONTAKTSED!E127,COLUMN($A$1:$J$1),1)+0),(MID("1234567891",COLUMN($A$1:$J$1),1)+0)),11)
                        ) = MID(LAHIKONTAKTSED!E127,11,1)+0,
                        TRUE,
                        FALSE
                    )
                ), FALSE)
            ),
            AND(
                ISNUMBER(LAHIKONTAKTSED!E127),
                NOT(
                    ISERROR(
                        DATE(
                            YEAR(LAHIKONTAKTSED!E127),
                            MONTH(LAHIKONTAKTSED!E127),
                            DAY(LAHIKONTAKTSED!E127)
                        )
                    )
                ),
                IFERROR(LAHIKONTAKTSED!E127 &gt;= DATE(1910, 1, 1), FALSE),
                IFERROR(LAHIKONTAKTSED!E127 &lt;= TODAY(), FALSE)
            )
        ), 1, -2),
    -1),
    ""
)</f>
        <v/>
      </c>
      <c r="F127" s="137" t="str">
        <f>IF(LAHIKONTAKTSED!$AJ127,
    IF(
        OR(
            LAHIKONTAKTSED!$I127 = "Lapsevanem",
            LAHIKONTAKTSED!$I127 = "Eestkostja"
        ),
        0,
        IF(
            OR(
                AND(_xlfn.NUMBERVALUE(LAHIKONTAKTSED!F127) &gt;  5000000, _xlfn.NUMBERVALUE(LAHIKONTAKTSED!F127) &lt;  5999999),
                AND(_xlfn.NUMBERVALUE(LAHIKONTAKTSED!F127) &gt; 50000000, _xlfn.NUMBERVALUE(LAHIKONTAKTSED!F127) &lt; 59999999)
            ),
            1,
            -2
        )
    ),
    ""
)</f>
        <v/>
      </c>
      <c r="G127" s="137" t="str">
        <f>IF(LAHIKONTAKTSED!$AJ127,
    IF(
        OR(
            LAHIKONTAKTSED!$I127 = "Lapsevanem",
            LAHIKONTAKTSED!$I127 = "Eestkostja"
        ),
        0,
        IF(
            LAHIKONTAKTSED!G127 &lt;&gt; "",
            1,
            2
        )
    ),
    ""
)</f>
        <v/>
      </c>
      <c r="H127" s="137" t="str">
        <f>IF(LAHIKONTAKTSED!$AJ127, IF(LAHIKONTAKTSED!H127 &lt;&gt; "", 1, 2), "")</f>
        <v/>
      </c>
      <c r="I127" s="157" t="str">
        <f>IF(LAHIKONTAKTSED!$AJ127,
    IF(OR(
        EXACT(LAHIKONTAKTSED!I127, "Lähikontaktne"),
        EXACT(LAHIKONTAKTSED!I127, "Lapsevanem"),
        EXACT(LAHIKONTAKTSED!I127, "Eestkostja")
    ), 1, -2),
    ""
)</f>
        <v/>
      </c>
      <c r="J127" s="137" t="str">
        <f>IF(
    AND(LAHIKONTAKTSED!$AJ127,  LAHIKONTAKTSED!$I127 &lt;&gt; ""),
    IF(
        OR(
            EXACT(LAHIKONTAKTSED!$I127, "Lapsevanem"),
            EXACT(LAHIKONTAKTSED!$I127, "Eestkostja")
        ),
        IF(
            LAHIKONTAKTSED!J127 &lt;&gt; "",
            1,
            -2
        ),
        0
    ),
    ""
)</f>
        <v/>
      </c>
      <c r="K127" s="137" t="str">
        <f>IF(
    AND(LAHIKONTAKTSED!$AJ127,  LAHIKONTAKTSED!$I127 &lt;&gt; ""),
    IF(
        OR(
            EXACT(LAHIKONTAKTSED!$I127, "Lapsevanem"),
            EXACT(LAHIKONTAKTSED!$I127, "Eestkostja")
        ),
        IF(
            LAHIKONTAKTSED!K127 &lt;&gt; "",
            1,
            -2
        ),
        0
    ),
    ""
)</f>
        <v/>
      </c>
      <c r="L127" s="137" t="str">
        <f ca="1">IF(
    AND(LAHIKONTAKTSED!$AJ127,  LAHIKONTAKTSED!$I127 &lt;&gt; ""),
    IF(
        OR(
            EXACT(LAHIKONTAKTSED!$I127, "Lapsevanem"),
            EXACT(LAHIKONTAKTSED!$I127, "Eestkostja")
        ),
        IF(
            LAHIKONTAKTSED!L127 &lt;&gt; "",
            IF(
                OR(
                    AND(
                        ISNUMBER(LAHIKONTAKTSED!L127),
                        LAHIKONTAKTSED!L127 &gt; 30000000000,
                        LAHIKONTAKTSED!L127 &lt; 63000000000,
                        IF(
                            ISERROR(TEXT((CODE(MID("FEDCA@",LEFT(LAHIKONTAKTSED!L127,1),1))-50)*1000000+LEFT(LAHIKONTAKTSED!L127,7),"0000\.00\.00")+0),
                            FALSE,
                            IF(
                                IF(
                                    MOD(SUMPRODUCT((MID(LAHIKONTAKTSED!L127,COLUMN($A$1:$J$1),1)+0),(MID("1234567891",COLUMN($A$1:$J$1),1)+0)),11)=10,
                                    MOD(MOD(SUMPRODUCT((MID(LAHIKONTAKTSED!L127,COLUMN($A$1:$J$1),1)+0),(MID("3456789123",COLUMN($A$1:$J$1),1)+0)),11),10),
                                    MOD(SUMPRODUCT((MID(LAHIKONTAKTSED!L127,COLUMN($A$1:$J$1),1)+0),(MID("1234567891",COLUMN($A$1:$J$1),1)+0)),11)
                                ) = MID(LAHIKONTAKTSED!L127,11,1)+0,
                                TRUE,
                                FALSE
                            )
                        )
                    ),
                    AND(
                        ISNUMBER(LAHIKONTAKTSED!L127),
                        NOT(
                            ISERROR(
                                DATE(
                                    YEAR(LAHIKONTAKTSED!L127),
                                    MONTH(LAHIKONTAKTSED!L127),
                                    DAY(LAHIKONTAKTSED!L127)
                                )
                            )
                        ),
                        IFERROR(LAHIKONTAKTSED!L127 &gt;= DATE(1910, 1, 1), FALSE),
                        IFERROR(LAHIKONTAKTSED!L127 &lt;= TODAY(), FALSE)
                    )
                ),
                1,
                -2),
            -1
        ),
        0
    ),
    ""
)</f>
        <v/>
      </c>
      <c r="M127" s="137" t="str">
        <f>IF(
    AND(LAHIKONTAKTSED!$AJ127,  LAHIKONTAKTSED!$I127 &lt;&gt; ""),
    IF(
        OR(
            EXACT(LAHIKONTAKTSED!$I127, "Lapsevanem"),
            EXACT(LAHIKONTAKTSED!$I127, "Eestkostja")
        ),
        IF(
            OR(
                AND(_xlfn.NUMBERVALUE(LAHIKONTAKTSED!M127) &gt;  5000000, _xlfn.NUMBERVALUE(LAHIKONTAKTSED!M127) &lt;  5999999),
                AND(_xlfn.NUMBERVALUE(LAHIKONTAKTSED!M127) &gt; 50000000, _xlfn.NUMBERVALUE(LAHIKONTAKTSED!M127) &lt; 59999999)
            ),
            1,
            -2
        ),
        0
    ),
    ""
)</f>
        <v/>
      </c>
      <c r="N127" s="137" t="str">
        <f>IF(
    AND(LAHIKONTAKTSED!$AJ127,  LAHIKONTAKTSED!$I127 &lt;&gt; ""),
    IF(
        OR(
            EXACT(LAHIKONTAKTSED!$I127, "Lapsevanem"),
            EXACT(LAHIKONTAKTSED!$I127, "Eestkostja")
        ),
        IF(
            LAHIKONTAKTSED!N127 &lt;&gt; "",
            1,
            2
        ),
        0
    ),
    ""
)</f>
        <v/>
      </c>
      <c r="O127" s="136" t="str">
        <f>IF(
    LAHIKONTAKTSED!$AJ127,
    IF(LAHIKONTAKTSED!O127 &lt;&gt; "", 1, -1),
    ""
)</f>
        <v/>
      </c>
      <c r="P127" s="136" t="str">
        <f>IF(
    LAHIKONTAKTSED!$AJ127,
    IF(LAHIKONTAKTSED!P127 &lt;&gt; "", 1, -1),
    ""
)</f>
        <v/>
      </c>
      <c r="Q127" s="136" t="str">
        <f>IF(
    LAHIKONTAKTSED!$AJ127,
    IF(LAHIKONTAKTSED!Q127 &lt;&gt; "", 1, -1),
    ""
)</f>
        <v/>
      </c>
      <c r="R127" s="136" t="str">
        <f>IF(
    LAHIKONTAKTSED!$AJ127,
    IF(LAHIKONTAKTSED!R127 &lt;&gt; "", 1, 2),
    ""
)</f>
        <v/>
      </c>
      <c r="S127" s="158" t="str">
        <f ca="1">IF(LAHIKONTAKTSED!$AJ127,
    IF(AND(
        ISNUMBER(LAHIKONTAKTSED!S127),
        NOT(
            ISERROR(
                DATE(
                    YEAR(LAHIKONTAKTSED!S127),
                    MONTH(LAHIKONTAKTSED!S127),
                    DAY(LAHIKONTAKTSED!S127)
                )
            )
        ),
        IFERROR(LAHIKONTAKTSED!S127 &gt;= TODAY()-13, FALSE),
        IFERROR(LAHIKONTAKTSED!S127 &lt;= TODAY(), FALSE)
    ), 1, -2),
    ""
)</f>
        <v/>
      </c>
      <c r="T127" s="158" t="str">
        <f ca="1">IF(LAHIKONTAKTSED!$AJ127,
    IF(AND(
        ISNUMBER(LAHIKONTAKTSED!T127),
        NOT(
            ISERROR(
                DATE(
                    YEAR(LAHIKONTAKTSED!T127),
                    MONTH(LAHIKONTAKTSED!T127),
                    DAY(LAHIKONTAKTSED!T127)
                )
            )
        ),
        IFERROR(LAHIKONTAKTSED!T127 &gt;= TODAY()-13, FALSE),
        IFERROR(LAHIKONTAKTSED!T127 &lt;= TODAY()+1, FALSE)
    ), 1, -2),
    ""
)</f>
        <v/>
      </c>
      <c r="U127" s="159" t="str">
        <f ca="1">IF(LAHIKONTAKTSED!$AJ127,
    IF(AND(
        ISNUMBER(LAHIKONTAKTSED!U127),
        NOT(
            ISERROR(
                DATE(
                    YEAR(LAHIKONTAKTSED!U127),
                    MONTH(LAHIKONTAKTSED!U127),
                    DAY(LAHIKONTAKTSED!U127)
                )
            )
        ),
        IFERROR(LAHIKONTAKTSED!U127 &gt;= TODAY(), FALSE),
        IFERROR(LAHIKONTAKTSED!U127 &lt;= TODAY() + 11, FALSE)
    ), 1, -2),
    ""
)</f>
        <v/>
      </c>
      <c r="V127" s="136" t="str">
        <f>IF(
    LAHIKONTAKTSED!$AJ127,
    IF(LAHIKONTAKTSED!V127 &lt;&gt; "", 1, -1),
    ""
)</f>
        <v/>
      </c>
      <c r="W127" s="136" t="str">
        <f>IF(
    LAHIKONTAKTSED!$AJ127,
    IF(LAHIKONTAKTSED!W127 &lt;&gt; "", 1, -1),
    ""
)</f>
        <v/>
      </c>
      <c r="X127" s="159" t="str">
        <f ca="1">IF(
    AND(
        LAHIKONTAKTSED!$AJ127
    ),
    IF(
        LAHIKONTAKTSED!X127 &lt;&gt; "",
        IF(
            OR(
            AND(
                ISNUMBER(LAHIKONTAKTSED!X127),
                LAHIKONTAKTSED!X127 &gt; 30000000000,
                LAHIKONTAKTSED!X127 &lt; 63000000000,
                IFERROR(IF(
                    ISERROR(TEXT((CODE(MID("FEDCA@",LEFT(LAHIKONTAKTSED!X127,1),1))-50)*1000000+LEFT(LAHIKONTAKTSED!X127,7),"0000\.00\.00")+0),
                    FALSE,
                    IF(
                        IF(
                            MOD(SUMPRODUCT((MID(LAHIKONTAKTSED!X127,COLUMN($A$1:$J$1),1)+0),(MID("1234567891",COLUMN($A$1:$J$1),1)+0)),11)=10,
                            MOD(MOD(SUMPRODUCT((MID(LAHIKONTAKTSED!X127,COLUMN($A$1:$J$1),1)+0),(MID("3456789123",COLUMN($A$1:$J$1),1)+0)),11),10),
                            MOD(SUMPRODUCT((MID(LAHIKONTAKTSED!X127,COLUMN($A$1:$J$1),1)+0),(MID("1234567891",COLUMN($A$1:$J$1),1)+0)),11)
                        ) = MID(LAHIKONTAKTSED!X127,11,1)+0,
                        TRUE,
                        FALSE
                    )
                ), FALSE)
            ),
            AND(
                ISNUMBER(LAHIKONTAKTSED!X127),
                NOT(
                    ISERROR(
                        DATE(
                            YEAR(LAHIKONTAKTSED!X127),
                            MONTH(LAHIKONTAKTSED!X127),
                            DAY(LAHIKONTAKTSED!X127)
                        )
                    )
                ),
                IFERROR(LAHIKONTAKTSED!X127 &gt;= DATE(1910, 1, 1), FALSE),
                IFERROR(LAHIKONTAKTSED!X127 &lt;= TODAY(), FALSE)
            )
        ), 1, -2),
    -1),
    ""
)</f>
        <v/>
      </c>
    </row>
    <row r="128" spans="1:24" x14ac:dyDescent="0.35">
      <c r="A128" s="138" t="str">
        <f>LAHIKONTAKTSED!A128</f>
        <v/>
      </c>
      <c r="B128" s="154" t="str">
        <f ca="1">IF(LAHIKONTAKTSED!$AJ128,
    IF(AND(
        ISNUMBER(LAHIKONTAKTSED!B128),
        NOT(
            ISERROR(
                DATE(
                    YEAR(LAHIKONTAKTSED!B128),
                    MONTH(LAHIKONTAKTSED!B128),
                    DAY(LAHIKONTAKTSED!B128)
                )
            )
        ),
        IFERROR(LAHIKONTAKTSED!B128 &gt;= TODAY()-13, FALSE),
        IFERROR(LAHIKONTAKTSED!B128 &lt;= TODAY(), FALSE)
    ), 1, -2),
    ""
)</f>
        <v/>
      </c>
      <c r="C128" s="155" t="str">
        <f>IF(LAHIKONTAKTSED!$AJ128,
    IF(AND(
        LAHIKONTAKTSED!C128 &lt;&gt; ""
    ), 1, -2),
    ""
)</f>
        <v/>
      </c>
      <c r="D128" s="155" t="str">
        <f>IF(LAHIKONTAKTSED!$AJ128,
    IF(AND(
        LAHIKONTAKTSED!D128 &lt;&gt; ""
    ), 1, -2),
    ""
)</f>
        <v/>
      </c>
      <c r="E128" s="156" t="str">
        <f ca="1">IF(LAHIKONTAKTSED!$AJ128,
    IF(
        LAHIKONTAKTSED!E128 &lt;&gt; "",
        IF(
            OR(
            AND(
                ISNUMBER(LAHIKONTAKTSED!E128),
                LAHIKONTAKTSED!E128 &gt; 30000000000,
                LAHIKONTAKTSED!E128 &lt; 63000000000,
                IFERROR(IF(
                    ISERROR(TEXT((CODE(MID("FEDCA@",LEFT(LAHIKONTAKTSED!E128,1),1))-50)*1000000+LEFT(LAHIKONTAKTSED!E128,7),"0000\.00\.00")+0),
                    FALSE,
                    IF(
                        IF(
                            MOD(SUMPRODUCT((MID(LAHIKONTAKTSED!E128,COLUMN($A$1:$J$1),1)+0),(MID("1234567891",COLUMN($A$1:$J$1),1)+0)),11)=10,
                            MOD(MOD(SUMPRODUCT((MID(LAHIKONTAKTSED!E128,COLUMN($A$1:$J$1),1)+0),(MID("3456789123",COLUMN($A$1:$J$1),1)+0)),11),10),
                            MOD(SUMPRODUCT((MID(LAHIKONTAKTSED!E128,COLUMN($A$1:$J$1),1)+0),(MID("1234567891",COLUMN($A$1:$J$1),1)+0)),11)
                        ) = MID(LAHIKONTAKTSED!E128,11,1)+0,
                        TRUE,
                        FALSE
                    )
                ), FALSE)
            ),
            AND(
                ISNUMBER(LAHIKONTAKTSED!E128),
                NOT(
                    ISERROR(
                        DATE(
                            YEAR(LAHIKONTAKTSED!E128),
                            MONTH(LAHIKONTAKTSED!E128),
                            DAY(LAHIKONTAKTSED!E128)
                        )
                    )
                ),
                IFERROR(LAHIKONTAKTSED!E128 &gt;= DATE(1910, 1, 1), FALSE),
                IFERROR(LAHIKONTAKTSED!E128 &lt;= TODAY(), FALSE)
            )
        ), 1, -2),
    -1),
    ""
)</f>
        <v/>
      </c>
      <c r="F128" s="137" t="str">
        <f>IF(LAHIKONTAKTSED!$AJ128,
    IF(
        OR(
            LAHIKONTAKTSED!$I128 = "Lapsevanem",
            LAHIKONTAKTSED!$I128 = "Eestkostja"
        ),
        0,
        IF(
            OR(
                AND(_xlfn.NUMBERVALUE(LAHIKONTAKTSED!F128) &gt;  5000000, _xlfn.NUMBERVALUE(LAHIKONTAKTSED!F128) &lt;  5999999),
                AND(_xlfn.NUMBERVALUE(LAHIKONTAKTSED!F128) &gt; 50000000, _xlfn.NUMBERVALUE(LAHIKONTAKTSED!F128) &lt; 59999999)
            ),
            1,
            -2
        )
    ),
    ""
)</f>
        <v/>
      </c>
      <c r="G128" s="137" t="str">
        <f>IF(LAHIKONTAKTSED!$AJ128,
    IF(
        OR(
            LAHIKONTAKTSED!$I128 = "Lapsevanem",
            LAHIKONTAKTSED!$I128 = "Eestkostja"
        ),
        0,
        IF(
            LAHIKONTAKTSED!G128 &lt;&gt; "",
            1,
            2
        )
    ),
    ""
)</f>
        <v/>
      </c>
      <c r="H128" s="137" t="str">
        <f>IF(LAHIKONTAKTSED!$AJ128, IF(LAHIKONTAKTSED!H128 &lt;&gt; "", 1, 2), "")</f>
        <v/>
      </c>
      <c r="I128" s="157" t="str">
        <f>IF(LAHIKONTAKTSED!$AJ128,
    IF(OR(
        EXACT(LAHIKONTAKTSED!I128, "Lähikontaktne"),
        EXACT(LAHIKONTAKTSED!I128, "Lapsevanem"),
        EXACT(LAHIKONTAKTSED!I128, "Eestkostja")
    ), 1, -2),
    ""
)</f>
        <v/>
      </c>
      <c r="J128" s="137" t="str">
        <f>IF(
    AND(LAHIKONTAKTSED!$AJ128,  LAHIKONTAKTSED!$I128 &lt;&gt; ""),
    IF(
        OR(
            EXACT(LAHIKONTAKTSED!$I128, "Lapsevanem"),
            EXACT(LAHIKONTAKTSED!$I128, "Eestkostja")
        ),
        IF(
            LAHIKONTAKTSED!J128 &lt;&gt; "",
            1,
            -2
        ),
        0
    ),
    ""
)</f>
        <v/>
      </c>
      <c r="K128" s="137" t="str">
        <f>IF(
    AND(LAHIKONTAKTSED!$AJ128,  LAHIKONTAKTSED!$I128 &lt;&gt; ""),
    IF(
        OR(
            EXACT(LAHIKONTAKTSED!$I128, "Lapsevanem"),
            EXACT(LAHIKONTAKTSED!$I128, "Eestkostja")
        ),
        IF(
            LAHIKONTAKTSED!K128 &lt;&gt; "",
            1,
            -2
        ),
        0
    ),
    ""
)</f>
        <v/>
      </c>
      <c r="L128" s="137" t="str">
        <f ca="1">IF(
    AND(LAHIKONTAKTSED!$AJ128,  LAHIKONTAKTSED!$I128 &lt;&gt; ""),
    IF(
        OR(
            EXACT(LAHIKONTAKTSED!$I128, "Lapsevanem"),
            EXACT(LAHIKONTAKTSED!$I128, "Eestkostja")
        ),
        IF(
            LAHIKONTAKTSED!L128 &lt;&gt; "",
            IF(
                OR(
                    AND(
                        ISNUMBER(LAHIKONTAKTSED!L128),
                        LAHIKONTAKTSED!L128 &gt; 30000000000,
                        LAHIKONTAKTSED!L128 &lt; 63000000000,
                        IF(
                            ISERROR(TEXT((CODE(MID("FEDCA@",LEFT(LAHIKONTAKTSED!L128,1),1))-50)*1000000+LEFT(LAHIKONTAKTSED!L128,7),"0000\.00\.00")+0),
                            FALSE,
                            IF(
                                IF(
                                    MOD(SUMPRODUCT((MID(LAHIKONTAKTSED!L128,COLUMN($A$1:$J$1),1)+0),(MID("1234567891",COLUMN($A$1:$J$1),1)+0)),11)=10,
                                    MOD(MOD(SUMPRODUCT((MID(LAHIKONTAKTSED!L128,COLUMN($A$1:$J$1),1)+0),(MID("3456789123",COLUMN($A$1:$J$1),1)+0)),11),10),
                                    MOD(SUMPRODUCT((MID(LAHIKONTAKTSED!L128,COLUMN($A$1:$J$1),1)+0),(MID("1234567891",COLUMN($A$1:$J$1),1)+0)),11)
                                ) = MID(LAHIKONTAKTSED!L128,11,1)+0,
                                TRUE,
                                FALSE
                            )
                        )
                    ),
                    AND(
                        ISNUMBER(LAHIKONTAKTSED!L128),
                        NOT(
                            ISERROR(
                                DATE(
                                    YEAR(LAHIKONTAKTSED!L128),
                                    MONTH(LAHIKONTAKTSED!L128),
                                    DAY(LAHIKONTAKTSED!L128)
                                )
                            )
                        ),
                        IFERROR(LAHIKONTAKTSED!L128 &gt;= DATE(1910, 1, 1), FALSE),
                        IFERROR(LAHIKONTAKTSED!L128 &lt;= TODAY(), FALSE)
                    )
                ),
                1,
                -2),
            -1
        ),
        0
    ),
    ""
)</f>
        <v/>
      </c>
      <c r="M128" s="137" t="str">
        <f>IF(
    AND(LAHIKONTAKTSED!$AJ128,  LAHIKONTAKTSED!$I128 &lt;&gt; ""),
    IF(
        OR(
            EXACT(LAHIKONTAKTSED!$I128, "Lapsevanem"),
            EXACT(LAHIKONTAKTSED!$I128, "Eestkostja")
        ),
        IF(
            OR(
                AND(_xlfn.NUMBERVALUE(LAHIKONTAKTSED!M128) &gt;  5000000, _xlfn.NUMBERVALUE(LAHIKONTAKTSED!M128) &lt;  5999999),
                AND(_xlfn.NUMBERVALUE(LAHIKONTAKTSED!M128) &gt; 50000000, _xlfn.NUMBERVALUE(LAHIKONTAKTSED!M128) &lt; 59999999)
            ),
            1,
            -2
        ),
        0
    ),
    ""
)</f>
        <v/>
      </c>
      <c r="N128" s="137" t="str">
        <f>IF(
    AND(LAHIKONTAKTSED!$AJ128,  LAHIKONTAKTSED!$I128 &lt;&gt; ""),
    IF(
        OR(
            EXACT(LAHIKONTAKTSED!$I128, "Lapsevanem"),
            EXACT(LAHIKONTAKTSED!$I128, "Eestkostja")
        ),
        IF(
            LAHIKONTAKTSED!N128 &lt;&gt; "",
            1,
            2
        ),
        0
    ),
    ""
)</f>
        <v/>
      </c>
      <c r="O128" s="136" t="str">
        <f>IF(
    LAHIKONTAKTSED!$AJ128,
    IF(LAHIKONTAKTSED!O128 &lt;&gt; "", 1, -1),
    ""
)</f>
        <v/>
      </c>
      <c r="P128" s="136" t="str">
        <f>IF(
    LAHIKONTAKTSED!$AJ128,
    IF(LAHIKONTAKTSED!P128 &lt;&gt; "", 1, -1),
    ""
)</f>
        <v/>
      </c>
      <c r="Q128" s="136" t="str">
        <f>IF(
    LAHIKONTAKTSED!$AJ128,
    IF(LAHIKONTAKTSED!Q128 &lt;&gt; "", 1, -1),
    ""
)</f>
        <v/>
      </c>
      <c r="R128" s="136" t="str">
        <f>IF(
    LAHIKONTAKTSED!$AJ128,
    IF(LAHIKONTAKTSED!R128 &lt;&gt; "", 1, 2),
    ""
)</f>
        <v/>
      </c>
      <c r="S128" s="158" t="str">
        <f ca="1">IF(LAHIKONTAKTSED!$AJ128,
    IF(AND(
        ISNUMBER(LAHIKONTAKTSED!S128),
        NOT(
            ISERROR(
                DATE(
                    YEAR(LAHIKONTAKTSED!S128),
                    MONTH(LAHIKONTAKTSED!S128),
                    DAY(LAHIKONTAKTSED!S128)
                )
            )
        ),
        IFERROR(LAHIKONTAKTSED!S128 &gt;= TODAY()-13, FALSE),
        IFERROR(LAHIKONTAKTSED!S128 &lt;= TODAY(), FALSE)
    ), 1, -2),
    ""
)</f>
        <v/>
      </c>
      <c r="T128" s="158" t="str">
        <f ca="1">IF(LAHIKONTAKTSED!$AJ128,
    IF(AND(
        ISNUMBER(LAHIKONTAKTSED!T128),
        NOT(
            ISERROR(
                DATE(
                    YEAR(LAHIKONTAKTSED!T128),
                    MONTH(LAHIKONTAKTSED!T128),
                    DAY(LAHIKONTAKTSED!T128)
                )
            )
        ),
        IFERROR(LAHIKONTAKTSED!T128 &gt;= TODAY()-13, FALSE),
        IFERROR(LAHIKONTAKTSED!T128 &lt;= TODAY()+1, FALSE)
    ), 1, -2),
    ""
)</f>
        <v/>
      </c>
      <c r="U128" s="159" t="str">
        <f ca="1">IF(LAHIKONTAKTSED!$AJ128,
    IF(AND(
        ISNUMBER(LAHIKONTAKTSED!U128),
        NOT(
            ISERROR(
                DATE(
                    YEAR(LAHIKONTAKTSED!U128),
                    MONTH(LAHIKONTAKTSED!U128),
                    DAY(LAHIKONTAKTSED!U128)
                )
            )
        ),
        IFERROR(LAHIKONTAKTSED!U128 &gt;= TODAY(), FALSE),
        IFERROR(LAHIKONTAKTSED!U128 &lt;= TODAY() + 11, FALSE)
    ), 1, -2),
    ""
)</f>
        <v/>
      </c>
      <c r="V128" s="136" t="str">
        <f>IF(
    LAHIKONTAKTSED!$AJ128,
    IF(LAHIKONTAKTSED!V128 &lt;&gt; "", 1, -1),
    ""
)</f>
        <v/>
      </c>
      <c r="W128" s="136" t="str">
        <f>IF(
    LAHIKONTAKTSED!$AJ128,
    IF(LAHIKONTAKTSED!W128 &lt;&gt; "", 1, -1),
    ""
)</f>
        <v/>
      </c>
      <c r="X128" s="159" t="str">
        <f ca="1">IF(
    AND(
        LAHIKONTAKTSED!$AJ128
    ),
    IF(
        LAHIKONTAKTSED!X128 &lt;&gt; "",
        IF(
            OR(
            AND(
                ISNUMBER(LAHIKONTAKTSED!X128),
                LAHIKONTAKTSED!X128 &gt; 30000000000,
                LAHIKONTAKTSED!X128 &lt; 63000000000,
                IFERROR(IF(
                    ISERROR(TEXT((CODE(MID("FEDCA@",LEFT(LAHIKONTAKTSED!X128,1),1))-50)*1000000+LEFT(LAHIKONTAKTSED!X128,7),"0000\.00\.00")+0),
                    FALSE,
                    IF(
                        IF(
                            MOD(SUMPRODUCT((MID(LAHIKONTAKTSED!X128,COLUMN($A$1:$J$1),1)+0),(MID("1234567891",COLUMN($A$1:$J$1),1)+0)),11)=10,
                            MOD(MOD(SUMPRODUCT((MID(LAHIKONTAKTSED!X128,COLUMN($A$1:$J$1),1)+0),(MID("3456789123",COLUMN($A$1:$J$1),1)+0)),11),10),
                            MOD(SUMPRODUCT((MID(LAHIKONTAKTSED!X128,COLUMN($A$1:$J$1),1)+0),(MID("1234567891",COLUMN($A$1:$J$1),1)+0)),11)
                        ) = MID(LAHIKONTAKTSED!X128,11,1)+0,
                        TRUE,
                        FALSE
                    )
                ), FALSE)
            ),
            AND(
                ISNUMBER(LAHIKONTAKTSED!X128),
                NOT(
                    ISERROR(
                        DATE(
                            YEAR(LAHIKONTAKTSED!X128),
                            MONTH(LAHIKONTAKTSED!X128),
                            DAY(LAHIKONTAKTSED!X128)
                        )
                    )
                ),
                IFERROR(LAHIKONTAKTSED!X128 &gt;= DATE(1910, 1, 1), FALSE),
                IFERROR(LAHIKONTAKTSED!X128 &lt;= TODAY(), FALSE)
            )
        ), 1, -2),
    -1),
    ""
)</f>
        <v/>
      </c>
    </row>
    <row r="129" spans="1:24" x14ac:dyDescent="0.35">
      <c r="A129" s="138" t="str">
        <f>LAHIKONTAKTSED!A129</f>
        <v/>
      </c>
      <c r="B129" s="154" t="str">
        <f ca="1">IF(LAHIKONTAKTSED!$AJ129,
    IF(AND(
        ISNUMBER(LAHIKONTAKTSED!B129),
        NOT(
            ISERROR(
                DATE(
                    YEAR(LAHIKONTAKTSED!B129),
                    MONTH(LAHIKONTAKTSED!B129),
                    DAY(LAHIKONTAKTSED!B129)
                )
            )
        ),
        IFERROR(LAHIKONTAKTSED!B129 &gt;= TODAY()-13, FALSE),
        IFERROR(LAHIKONTAKTSED!B129 &lt;= TODAY(), FALSE)
    ), 1, -2),
    ""
)</f>
        <v/>
      </c>
      <c r="C129" s="155" t="str">
        <f>IF(LAHIKONTAKTSED!$AJ129,
    IF(AND(
        LAHIKONTAKTSED!C129 &lt;&gt; ""
    ), 1, -2),
    ""
)</f>
        <v/>
      </c>
      <c r="D129" s="155" t="str">
        <f>IF(LAHIKONTAKTSED!$AJ129,
    IF(AND(
        LAHIKONTAKTSED!D129 &lt;&gt; ""
    ), 1, -2),
    ""
)</f>
        <v/>
      </c>
      <c r="E129" s="156" t="str">
        <f ca="1">IF(LAHIKONTAKTSED!$AJ129,
    IF(
        LAHIKONTAKTSED!E129 &lt;&gt; "",
        IF(
            OR(
            AND(
                ISNUMBER(LAHIKONTAKTSED!E129),
                LAHIKONTAKTSED!E129 &gt; 30000000000,
                LAHIKONTAKTSED!E129 &lt; 63000000000,
                IFERROR(IF(
                    ISERROR(TEXT((CODE(MID("FEDCA@",LEFT(LAHIKONTAKTSED!E129,1),1))-50)*1000000+LEFT(LAHIKONTAKTSED!E129,7),"0000\.00\.00")+0),
                    FALSE,
                    IF(
                        IF(
                            MOD(SUMPRODUCT((MID(LAHIKONTAKTSED!E129,COLUMN($A$1:$J$1),1)+0),(MID("1234567891",COLUMN($A$1:$J$1),1)+0)),11)=10,
                            MOD(MOD(SUMPRODUCT((MID(LAHIKONTAKTSED!E129,COLUMN($A$1:$J$1),1)+0),(MID("3456789123",COLUMN($A$1:$J$1),1)+0)),11),10),
                            MOD(SUMPRODUCT((MID(LAHIKONTAKTSED!E129,COLUMN($A$1:$J$1),1)+0),(MID("1234567891",COLUMN($A$1:$J$1),1)+0)),11)
                        ) = MID(LAHIKONTAKTSED!E129,11,1)+0,
                        TRUE,
                        FALSE
                    )
                ), FALSE)
            ),
            AND(
                ISNUMBER(LAHIKONTAKTSED!E129),
                NOT(
                    ISERROR(
                        DATE(
                            YEAR(LAHIKONTAKTSED!E129),
                            MONTH(LAHIKONTAKTSED!E129),
                            DAY(LAHIKONTAKTSED!E129)
                        )
                    )
                ),
                IFERROR(LAHIKONTAKTSED!E129 &gt;= DATE(1910, 1, 1), FALSE),
                IFERROR(LAHIKONTAKTSED!E129 &lt;= TODAY(), FALSE)
            )
        ), 1, -2),
    -1),
    ""
)</f>
        <v/>
      </c>
      <c r="F129" s="137" t="str">
        <f>IF(LAHIKONTAKTSED!$AJ129,
    IF(
        OR(
            LAHIKONTAKTSED!$I129 = "Lapsevanem",
            LAHIKONTAKTSED!$I129 = "Eestkostja"
        ),
        0,
        IF(
            OR(
                AND(_xlfn.NUMBERVALUE(LAHIKONTAKTSED!F129) &gt;  5000000, _xlfn.NUMBERVALUE(LAHIKONTAKTSED!F129) &lt;  5999999),
                AND(_xlfn.NUMBERVALUE(LAHIKONTAKTSED!F129) &gt; 50000000, _xlfn.NUMBERVALUE(LAHIKONTAKTSED!F129) &lt; 59999999)
            ),
            1,
            -2
        )
    ),
    ""
)</f>
        <v/>
      </c>
      <c r="G129" s="137" t="str">
        <f>IF(LAHIKONTAKTSED!$AJ129,
    IF(
        OR(
            LAHIKONTAKTSED!$I129 = "Lapsevanem",
            LAHIKONTAKTSED!$I129 = "Eestkostja"
        ),
        0,
        IF(
            LAHIKONTAKTSED!G129 &lt;&gt; "",
            1,
            2
        )
    ),
    ""
)</f>
        <v/>
      </c>
      <c r="H129" s="137" t="str">
        <f>IF(LAHIKONTAKTSED!$AJ129, IF(LAHIKONTAKTSED!H129 &lt;&gt; "", 1, 2), "")</f>
        <v/>
      </c>
      <c r="I129" s="157" t="str">
        <f>IF(LAHIKONTAKTSED!$AJ129,
    IF(OR(
        EXACT(LAHIKONTAKTSED!I129, "Lähikontaktne"),
        EXACT(LAHIKONTAKTSED!I129, "Lapsevanem"),
        EXACT(LAHIKONTAKTSED!I129, "Eestkostja")
    ), 1, -2),
    ""
)</f>
        <v/>
      </c>
      <c r="J129" s="137" t="str">
        <f>IF(
    AND(LAHIKONTAKTSED!$AJ129,  LAHIKONTAKTSED!$I129 &lt;&gt; ""),
    IF(
        OR(
            EXACT(LAHIKONTAKTSED!$I129, "Lapsevanem"),
            EXACT(LAHIKONTAKTSED!$I129, "Eestkostja")
        ),
        IF(
            LAHIKONTAKTSED!J129 &lt;&gt; "",
            1,
            -2
        ),
        0
    ),
    ""
)</f>
        <v/>
      </c>
      <c r="K129" s="137" t="str">
        <f>IF(
    AND(LAHIKONTAKTSED!$AJ129,  LAHIKONTAKTSED!$I129 &lt;&gt; ""),
    IF(
        OR(
            EXACT(LAHIKONTAKTSED!$I129, "Lapsevanem"),
            EXACT(LAHIKONTAKTSED!$I129, "Eestkostja")
        ),
        IF(
            LAHIKONTAKTSED!K129 &lt;&gt; "",
            1,
            -2
        ),
        0
    ),
    ""
)</f>
        <v/>
      </c>
      <c r="L129" s="137" t="str">
        <f ca="1">IF(
    AND(LAHIKONTAKTSED!$AJ129,  LAHIKONTAKTSED!$I129 &lt;&gt; ""),
    IF(
        OR(
            EXACT(LAHIKONTAKTSED!$I129, "Lapsevanem"),
            EXACT(LAHIKONTAKTSED!$I129, "Eestkostja")
        ),
        IF(
            LAHIKONTAKTSED!L129 &lt;&gt; "",
            IF(
                OR(
                    AND(
                        ISNUMBER(LAHIKONTAKTSED!L129),
                        LAHIKONTAKTSED!L129 &gt; 30000000000,
                        LAHIKONTAKTSED!L129 &lt; 63000000000,
                        IF(
                            ISERROR(TEXT((CODE(MID("FEDCA@",LEFT(LAHIKONTAKTSED!L129,1),1))-50)*1000000+LEFT(LAHIKONTAKTSED!L129,7),"0000\.00\.00")+0),
                            FALSE,
                            IF(
                                IF(
                                    MOD(SUMPRODUCT((MID(LAHIKONTAKTSED!L129,COLUMN($A$1:$J$1),1)+0),(MID("1234567891",COLUMN($A$1:$J$1),1)+0)),11)=10,
                                    MOD(MOD(SUMPRODUCT((MID(LAHIKONTAKTSED!L129,COLUMN($A$1:$J$1),1)+0),(MID("3456789123",COLUMN($A$1:$J$1),1)+0)),11),10),
                                    MOD(SUMPRODUCT((MID(LAHIKONTAKTSED!L129,COLUMN($A$1:$J$1),1)+0),(MID("1234567891",COLUMN($A$1:$J$1),1)+0)),11)
                                ) = MID(LAHIKONTAKTSED!L129,11,1)+0,
                                TRUE,
                                FALSE
                            )
                        )
                    ),
                    AND(
                        ISNUMBER(LAHIKONTAKTSED!L129),
                        NOT(
                            ISERROR(
                                DATE(
                                    YEAR(LAHIKONTAKTSED!L129),
                                    MONTH(LAHIKONTAKTSED!L129),
                                    DAY(LAHIKONTAKTSED!L129)
                                )
                            )
                        ),
                        IFERROR(LAHIKONTAKTSED!L129 &gt;= DATE(1910, 1, 1), FALSE),
                        IFERROR(LAHIKONTAKTSED!L129 &lt;= TODAY(), FALSE)
                    )
                ),
                1,
                -2),
            -1
        ),
        0
    ),
    ""
)</f>
        <v/>
      </c>
      <c r="M129" s="137" t="str">
        <f>IF(
    AND(LAHIKONTAKTSED!$AJ129,  LAHIKONTAKTSED!$I129 &lt;&gt; ""),
    IF(
        OR(
            EXACT(LAHIKONTAKTSED!$I129, "Lapsevanem"),
            EXACT(LAHIKONTAKTSED!$I129, "Eestkostja")
        ),
        IF(
            OR(
                AND(_xlfn.NUMBERVALUE(LAHIKONTAKTSED!M129) &gt;  5000000, _xlfn.NUMBERVALUE(LAHIKONTAKTSED!M129) &lt;  5999999),
                AND(_xlfn.NUMBERVALUE(LAHIKONTAKTSED!M129) &gt; 50000000, _xlfn.NUMBERVALUE(LAHIKONTAKTSED!M129) &lt; 59999999)
            ),
            1,
            -2
        ),
        0
    ),
    ""
)</f>
        <v/>
      </c>
      <c r="N129" s="137" t="str">
        <f>IF(
    AND(LAHIKONTAKTSED!$AJ129,  LAHIKONTAKTSED!$I129 &lt;&gt; ""),
    IF(
        OR(
            EXACT(LAHIKONTAKTSED!$I129, "Lapsevanem"),
            EXACT(LAHIKONTAKTSED!$I129, "Eestkostja")
        ),
        IF(
            LAHIKONTAKTSED!N129 &lt;&gt; "",
            1,
            2
        ),
        0
    ),
    ""
)</f>
        <v/>
      </c>
      <c r="O129" s="136" t="str">
        <f>IF(
    LAHIKONTAKTSED!$AJ129,
    IF(LAHIKONTAKTSED!O129 &lt;&gt; "", 1, -1),
    ""
)</f>
        <v/>
      </c>
      <c r="P129" s="136" t="str">
        <f>IF(
    LAHIKONTAKTSED!$AJ129,
    IF(LAHIKONTAKTSED!P129 &lt;&gt; "", 1, -1),
    ""
)</f>
        <v/>
      </c>
      <c r="Q129" s="136" t="str">
        <f>IF(
    LAHIKONTAKTSED!$AJ129,
    IF(LAHIKONTAKTSED!Q129 &lt;&gt; "", 1, -1),
    ""
)</f>
        <v/>
      </c>
      <c r="R129" s="136" t="str">
        <f>IF(
    LAHIKONTAKTSED!$AJ129,
    IF(LAHIKONTAKTSED!R129 &lt;&gt; "", 1, 2),
    ""
)</f>
        <v/>
      </c>
      <c r="S129" s="158" t="str">
        <f ca="1">IF(LAHIKONTAKTSED!$AJ129,
    IF(AND(
        ISNUMBER(LAHIKONTAKTSED!S129),
        NOT(
            ISERROR(
                DATE(
                    YEAR(LAHIKONTAKTSED!S129),
                    MONTH(LAHIKONTAKTSED!S129),
                    DAY(LAHIKONTAKTSED!S129)
                )
            )
        ),
        IFERROR(LAHIKONTAKTSED!S129 &gt;= TODAY()-13, FALSE),
        IFERROR(LAHIKONTAKTSED!S129 &lt;= TODAY(), FALSE)
    ), 1, -2),
    ""
)</f>
        <v/>
      </c>
      <c r="T129" s="158" t="str">
        <f ca="1">IF(LAHIKONTAKTSED!$AJ129,
    IF(AND(
        ISNUMBER(LAHIKONTAKTSED!T129),
        NOT(
            ISERROR(
                DATE(
                    YEAR(LAHIKONTAKTSED!T129),
                    MONTH(LAHIKONTAKTSED!T129),
                    DAY(LAHIKONTAKTSED!T129)
                )
            )
        ),
        IFERROR(LAHIKONTAKTSED!T129 &gt;= TODAY()-13, FALSE),
        IFERROR(LAHIKONTAKTSED!T129 &lt;= TODAY()+1, FALSE)
    ), 1, -2),
    ""
)</f>
        <v/>
      </c>
      <c r="U129" s="159" t="str">
        <f ca="1">IF(LAHIKONTAKTSED!$AJ129,
    IF(AND(
        ISNUMBER(LAHIKONTAKTSED!U129),
        NOT(
            ISERROR(
                DATE(
                    YEAR(LAHIKONTAKTSED!U129),
                    MONTH(LAHIKONTAKTSED!U129),
                    DAY(LAHIKONTAKTSED!U129)
                )
            )
        ),
        IFERROR(LAHIKONTAKTSED!U129 &gt;= TODAY(), FALSE),
        IFERROR(LAHIKONTAKTSED!U129 &lt;= TODAY() + 11, FALSE)
    ), 1, -2),
    ""
)</f>
        <v/>
      </c>
      <c r="V129" s="136" t="str">
        <f>IF(
    LAHIKONTAKTSED!$AJ129,
    IF(LAHIKONTAKTSED!V129 &lt;&gt; "", 1, -1),
    ""
)</f>
        <v/>
      </c>
      <c r="W129" s="136" t="str">
        <f>IF(
    LAHIKONTAKTSED!$AJ129,
    IF(LAHIKONTAKTSED!W129 &lt;&gt; "", 1, -1),
    ""
)</f>
        <v/>
      </c>
      <c r="X129" s="159" t="str">
        <f ca="1">IF(
    AND(
        LAHIKONTAKTSED!$AJ129
    ),
    IF(
        LAHIKONTAKTSED!X129 &lt;&gt; "",
        IF(
            OR(
            AND(
                ISNUMBER(LAHIKONTAKTSED!X129),
                LAHIKONTAKTSED!X129 &gt; 30000000000,
                LAHIKONTAKTSED!X129 &lt; 63000000000,
                IFERROR(IF(
                    ISERROR(TEXT((CODE(MID("FEDCA@",LEFT(LAHIKONTAKTSED!X129,1),1))-50)*1000000+LEFT(LAHIKONTAKTSED!X129,7),"0000\.00\.00")+0),
                    FALSE,
                    IF(
                        IF(
                            MOD(SUMPRODUCT((MID(LAHIKONTAKTSED!X129,COLUMN($A$1:$J$1),1)+0),(MID("1234567891",COLUMN($A$1:$J$1),1)+0)),11)=10,
                            MOD(MOD(SUMPRODUCT((MID(LAHIKONTAKTSED!X129,COLUMN($A$1:$J$1),1)+0),(MID("3456789123",COLUMN($A$1:$J$1),1)+0)),11),10),
                            MOD(SUMPRODUCT((MID(LAHIKONTAKTSED!X129,COLUMN($A$1:$J$1),1)+0),(MID("1234567891",COLUMN($A$1:$J$1),1)+0)),11)
                        ) = MID(LAHIKONTAKTSED!X129,11,1)+0,
                        TRUE,
                        FALSE
                    )
                ), FALSE)
            ),
            AND(
                ISNUMBER(LAHIKONTAKTSED!X129),
                NOT(
                    ISERROR(
                        DATE(
                            YEAR(LAHIKONTAKTSED!X129),
                            MONTH(LAHIKONTAKTSED!X129),
                            DAY(LAHIKONTAKTSED!X129)
                        )
                    )
                ),
                IFERROR(LAHIKONTAKTSED!X129 &gt;= DATE(1910, 1, 1), FALSE),
                IFERROR(LAHIKONTAKTSED!X129 &lt;= TODAY(), FALSE)
            )
        ), 1, -2),
    -1),
    ""
)</f>
        <v/>
      </c>
    </row>
    <row r="130" spans="1:24" x14ac:dyDescent="0.35">
      <c r="A130" s="138" t="str">
        <f>LAHIKONTAKTSED!A130</f>
        <v/>
      </c>
      <c r="B130" s="154" t="str">
        <f ca="1">IF(LAHIKONTAKTSED!$AJ130,
    IF(AND(
        ISNUMBER(LAHIKONTAKTSED!B130),
        NOT(
            ISERROR(
                DATE(
                    YEAR(LAHIKONTAKTSED!B130),
                    MONTH(LAHIKONTAKTSED!B130),
                    DAY(LAHIKONTAKTSED!B130)
                )
            )
        ),
        IFERROR(LAHIKONTAKTSED!B130 &gt;= TODAY()-13, FALSE),
        IFERROR(LAHIKONTAKTSED!B130 &lt;= TODAY(), FALSE)
    ), 1, -2),
    ""
)</f>
        <v/>
      </c>
      <c r="C130" s="155" t="str">
        <f>IF(LAHIKONTAKTSED!$AJ130,
    IF(AND(
        LAHIKONTAKTSED!C130 &lt;&gt; ""
    ), 1, -2),
    ""
)</f>
        <v/>
      </c>
      <c r="D130" s="155" t="str">
        <f>IF(LAHIKONTAKTSED!$AJ130,
    IF(AND(
        LAHIKONTAKTSED!D130 &lt;&gt; ""
    ), 1, -2),
    ""
)</f>
        <v/>
      </c>
      <c r="E130" s="156" t="str">
        <f ca="1">IF(LAHIKONTAKTSED!$AJ130,
    IF(
        LAHIKONTAKTSED!E130 &lt;&gt; "",
        IF(
            OR(
            AND(
                ISNUMBER(LAHIKONTAKTSED!E130),
                LAHIKONTAKTSED!E130 &gt; 30000000000,
                LAHIKONTAKTSED!E130 &lt; 63000000000,
                IFERROR(IF(
                    ISERROR(TEXT((CODE(MID("FEDCA@",LEFT(LAHIKONTAKTSED!E130,1),1))-50)*1000000+LEFT(LAHIKONTAKTSED!E130,7),"0000\.00\.00")+0),
                    FALSE,
                    IF(
                        IF(
                            MOD(SUMPRODUCT((MID(LAHIKONTAKTSED!E130,COLUMN($A$1:$J$1),1)+0),(MID("1234567891",COLUMN($A$1:$J$1),1)+0)),11)=10,
                            MOD(MOD(SUMPRODUCT((MID(LAHIKONTAKTSED!E130,COLUMN($A$1:$J$1),1)+0),(MID("3456789123",COLUMN($A$1:$J$1),1)+0)),11),10),
                            MOD(SUMPRODUCT((MID(LAHIKONTAKTSED!E130,COLUMN($A$1:$J$1),1)+0),(MID("1234567891",COLUMN($A$1:$J$1),1)+0)),11)
                        ) = MID(LAHIKONTAKTSED!E130,11,1)+0,
                        TRUE,
                        FALSE
                    )
                ), FALSE)
            ),
            AND(
                ISNUMBER(LAHIKONTAKTSED!E130),
                NOT(
                    ISERROR(
                        DATE(
                            YEAR(LAHIKONTAKTSED!E130),
                            MONTH(LAHIKONTAKTSED!E130),
                            DAY(LAHIKONTAKTSED!E130)
                        )
                    )
                ),
                IFERROR(LAHIKONTAKTSED!E130 &gt;= DATE(1910, 1, 1), FALSE),
                IFERROR(LAHIKONTAKTSED!E130 &lt;= TODAY(), FALSE)
            )
        ), 1, -2),
    -1),
    ""
)</f>
        <v/>
      </c>
      <c r="F130" s="137" t="str">
        <f>IF(LAHIKONTAKTSED!$AJ130,
    IF(
        OR(
            LAHIKONTAKTSED!$I130 = "Lapsevanem",
            LAHIKONTAKTSED!$I130 = "Eestkostja"
        ),
        0,
        IF(
            OR(
                AND(_xlfn.NUMBERVALUE(LAHIKONTAKTSED!F130) &gt;  5000000, _xlfn.NUMBERVALUE(LAHIKONTAKTSED!F130) &lt;  5999999),
                AND(_xlfn.NUMBERVALUE(LAHIKONTAKTSED!F130) &gt; 50000000, _xlfn.NUMBERVALUE(LAHIKONTAKTSED!F130) &lt; 59999999)
            ),
            1,
            -2
        )
    ),
    ""
)</f>
        <v/>
      </c>
      <c r="G130" s="137" t="str">
        <f>IF(LAHIKONTAKTSED!$AJ130,
    IF(
        OR(
            LAHIKONTAKTSED!$I130 = "Lapsevanem",
            LAHIKONTAKTSED!$I130 = "Eestkostja"
        ),
        0,
        IF(
            LAHIKONTAKTSED!G130 &lt;&gt; "",
            1,
            2
        )
    ),
    ""
)</f>
        <v/>
      </c>
      <c r="H130" s="137" t="str">
        <f>IF(LAHIKONTAKTSED!$AJ130, IF(LAHIKONTAKTSED!H130 &lt;&gt; "", 1, 2), "")</f>
        <v/>
      </c>
      <c r="I130" s="157" t="str">
        <f>IF(LAHIKONTAKTSED!$AJ130,
    IF(OR(
        EXACT(LAHIKONTAKTSED!I130, "Lähikontaktne"),
        EXACT(LAHIKONTAKTSED!I130, "Lapsevanem"),
        EXACT(LAHIKONTAKTSED!I130, "Eestkostja")
    ), 1, -2),
    ""
)</f>
        <v/>
      </c>
      <c r="J130" s="137" t="str">
        <f>IF(
    AND(LAHIKONTAKTSED!$AJ130,  LAHIKONTAKTSED!$I130 &lt;&gt; ""),
    IF(
        OR(
            EXACT(LAHIKONTAKTSED!$I130, "Lapsevanem"),
            EXACT(LAHIKONTAKTSED!$I130, "Eestkostja")
        ),
        IF(
            LAHIKONTAKTSED!J130 &lt;&gt; "",
            1,
            -2
        ),
        0
    ),
    ""
)</f>
        <v/>
      </c>
      <c r="K130" s="137" t="str">
        <f>IF(
    AND(LAHIKONTAKTSED!$AJ130,  LAHIKONTAKTSED!$I130 &lt;&gt; ""),
    IF(
        OR(
            EXACT(LAHIKONTAKTSED!$I130, "Lapsevanem"),
            EXACT(LAHIKONTAKTSED!$I130, "Eestkostja")
        ),
        IF(
            LAHIKONTAKTSED!K130 &lt;&gt; "",
            1,
            -2
        ),
        0
    ),
    ""
)</f>
        <v/>
      </c>
      <c r="L130" s="137" t="str">
        <f ca="1">IF(
    AND(LAHIKONTAKTSED!$AJ130,  LAHIKONTAKTSED!$I130 &lt;&gt; ""),
    IF(
        OR(
            EXACT(LAHIKONTAKTSED!$I130, "Lapsevanem"),
            EXACT(LAHIKONTAKTSED!$I130, "Eestkostja")
        ),
        IF(
            LAHIKONTAKTSED!L130 &lt;&gt; "",
            IF(
                OR(
                    AND(
                        ISNUMBER(LAHIKONTAKTSED!L130),
                        LAHIKONTAKTSED!L130 &gt; 30000000000,
                        LAHIKONTAKTSED!L130 &lt; 63000000000,
                        IF(
                            ISERROR(TEXT((CODE(MID("FEDCA@",LEFT(LAHIKONTAKTSED!L130,1),1))-50)*1000000+LEFT(LAHIKONTAKTSED!L130,7),"0000\.00\.00")+0),
                            FALSE,
                            IF(
                                IF(
                                    MOD(SUMPRODUCT((MID(LAHIKONTAKTSED!L130,COLUMN($A$1:$J$1),1)+0),(MID("1234567891",COLUMN($A$1:$J$1),1)+0)),11)=10,
                                    MOD(MOD(SUMPRODUCT((MID(LAHIKONTAKTSED!L130,COLUMN($A$1:$J$1),1)+0),(MID("3456789123",COLUMN($A$1:$J$1),1)+0)),11),10),
                                    MOD(SUMPRODUCT((MID(LAHIKONTAKTSED!L130,COLUMN($A$1:$J$1),1)+0),(MID("1234567891",COLUMN($A$1:$J$1),1)+0)),11)
                                ) = MID(LAHIKONTAKTSED!L130,11,1)+0,
                                TRUE,
                                FALSE
                            )
                        )
                    ),
                    AND(
                        ISNUMBER(LAHIKONTAKTSED!L130),
                        NOT(
                            ISERROR(
                                DATE(
                                    YEAR(LAHIKONTAKTSED!L130),
                                    MONTH(LAHIKONTAKTSED!L130),
                                    DAY(LAHIKONTAKTSED!L130)
                                )
                            )
                        ),
                        IFERROR(LAHIKONTAKTSED!L130 &gt;= DATE(1910, 1, 1), FALSE),
                        IFERROR(LAHIKONTAKTSED!L130 &lt;= TODAY(), FALSE)
                    )
                ),
                1,
                -2),
            -1
        ),
        0
    ),
    ""
)</f>
        <v/>
      </c>
      <c r="M130" s="137" t="str">
        <f>IF(
    AND(LAHIKONTAKTSED!$AJ130,  LAHIKONTAKTSED!$I130 &lt;&gt; ""),
    IF(
        OR(
            EXACT(LAHIKONTAKTSED!$I130, "Lapsevanem"),
            EXACT(LAHIKONTAKTSED!$I130, "Eestkostja")
        ),
        IF(
            OR(
                AND(_xlfn.NUMBERVALUE(LAHIKONTAKTSED!M130) &gt;  5000000, _xlfn.NUMBERVALUE(LAHIKONTAKTSED!M130) &lt;  5999999),
                AND(_xlfn.NUMBERVALUE(LAHIKONTAKTSED!M130) &gt; 50000000, _xlfn.NUMBERVALUE(LAHIKONTAKTSED!M130) &lt; 59999999)
            ),
            1,
            -2
        ),
        0
    ),
    ""
)</f>
        <v/>
      </c>
      <c r="N130" s="137" t="str">
        <f>IF(
    AND(LAHIKONTAKTSED!$AJ130,  LAHIKONTAKTSED!$I130 &lt;&gt; ""),
    IF(
        OR(
            EXACT(LAHIKONTAKTSED!$I130, "Lapsevanem"),
            EXACT(LAHIKONTAKTSED!$I130, "Eestkostja")
        ),
        IF(
            LAHIKONTAKTSED!N130 &lt;&gt; "",
            1,
            2
        ),
        0
    ),
    ""
)</f>
        <v/>
      </c>
      <c r="O130" s="136" t="str">
        <f>IF(
    LAHIKONTAKTSED!$AJ130,
    IF(LAHIKONTAKTSED!O130 &lt;&gt; "", 1, -1),
    ""
)</f>
        <v/>
      </c>
      <c r="P130" s="136" t="str">
        <f>IF(
    LAHIKONTAKTSED!$AJ130,
    IF(LAHIKONTAKTSED!P130 &lt;&gt; "", 1, -1),
    ""
)</f>
        <v/>
      </c>
      <c r="Q130" s="136" t="str">
        <f>IF(
    LAHIKONTAKTSED!$AJ130,
    IF(LAHIKONTAKTSED!Q130 &lt;&gt; "", 1, -1),
    ""
)</f>
        <v/>
      </c>
      <c r="R130" s="136" t="str">
        <f>IF(
    LAHIKONTAKTSED!$AJ130,
    IF(LAHIKONTAKTSED!R130 &lt;&gt; "", 1, 2),
    ""
)</f>
        <v/>
      </c>
      <c r="S130" s="158" t="str">
        <f ca="1">IF(LAHIKONTAKTSED!$AJ130,
    IF(AND(
        ISNUMBER(LAHIKONTAKTSED!S130),
        NOT(
            ISERROR(
                DATE(
                    YEAR(LAHIKONTAKTSED!S130),
                    MONTH(LAHIKONTAKTSED!S130),
                    DAY(LAHIKONTAKTSED!S130)
                )
            )
        ),
        IFERROR(LAHIKONTAKTSED!S130 &gt;= TODAY()-13, FALSE),
        IFERROR(LAHIKONTAKTSED!S130 &lt;= TODAY(), FALSE)
    ), 1, -2),
    ""
)</f>
        <v/>
      </c>
      <c r="T130" s="158" t="str">
        <f ca="1">IF(LAHIKONTAKTSED!$AJ130,
    IF(AND(
        ISNUMBER(LAHIKONTAKTSED!T130),
        NOT(
            ISERROR(
                DATE(
                    YEAR(LAHIKONTAKTSED!T130),
                    MONTH(LAHIKONTAKTSED!T130),
                    DAY(LAHIKONTAKTSED!T130)
                )
            )
        ),
        IFERROR(LAHIKONTAKTSED!T130 &gt;= TODAY()-13, FALSE),
        IFERROR(LAHIKONTAKTSED!T130 &lt;= TODAY()+1, FALSE)
    ), 1, -2),
    ""
)</f>
        <v/>
      </c>
      <c r="U130" s="159" t="str">
        <f ca="1">IF(LAHIKONTAKTSED!$AJ130,
    IF(AND(
        ISNUMBER(LAHIKONTAKTSED!U130),
        NOT(
            ISERROR(
                DATE(
                    YEAR(LAHIKONTAKTSED!U130),
                    MONTH(LAHIKONTAKTSED!U130),
                    DAY(LAHIKONTAKTSED!U130)
                )
            )
        ),
        IFERROR(LAHIKONTAKTSED!U130 &gt;= TODAY(), FALSE),
        IFERROR(LAHIKONTAKTSED!U130 &lt;= TODAY() + 11, FALSE)
    ), 1, -2),
    ""
)</f>
        <v/>
      </c>
      <c r="V130" s="136" t="str">
        <f>IF(
    LAHIKONTAKTSED!$AJ130,
    IF(LAHIKONTAKTSED!V130 &lt;&gt; "", 1, -1),
    ""
)</f>
        <v/>
      </c>
      <c r="W130" s="136" t="str">
        <f>IF(
    LAHIKONTAKTSED!$AJ130,
    IF(LAHIKONTAKTSED!W130 &lt;&gt; "", 1, -1),
    ""
)</f>
        <v/>
      </c>
      <c r="X130" s="159" t="str">
        <f ca="1">IF(
    AND(
        LAHIKONTAKTSED!$AJ130
    ),
    IF(
        LAHIKONTAKTSED!X130 &lt;&gt; "",
        IF(
            OR(
            AND(
                ISNUMBER(LAHIKONTAKTSED!X130),
                LAHIKONTAKTSED!X130 &gt; 30000000000,
                LAHIKONTAKTSED!X130 &lt; 63000000000,
                IFERROR(IF(
                    ISERROR(TEXT((CODE(MID("FEDCA@",LEFT(LAHIKONTAKTSED!X130,1),1))-50)*1000000+LEFT(LAHIKONTAKTSED!X130,7),"0000\.00\.00")+0),
                    FALSE,
                    IF(
                        IF(
                            MOD(SUMPRODUCT((MID(LAHIKONTAKTSED!X130,COLUMN($A$1:$J$1),1)+0),(MID("1234567891",COLUMN($A$1:$J$1),1)+0)),11)=10,
                            MOD(MOD(SUMPRODUCT((MID(LAHIKONTAKTSED!X130,COLUMN($A$1:$J$1),1)+0),(MID("3456789123",COLUMN($A$1:$J$1),1)+0)),11),10),
                            MOD(SUMPRODUCT((MID(LAHIKONTAKTSED!X130,COLUMN($A$1:$J$1),1)+0),(MID("1234567891",COLUMN($A$1:$J$1),1)+0)),11)
                        ) = MID(LAHIKONTAKTSED!X130,11,1)+0,
                        TRUE,
                        FALSE
                    )
                ), FALSE)
            ),
            AND(
                ISNUMBER(LAHIKONTAKTSED!X130),
                NOT(
                    ISERROR(
                        DATE(
                            YEAR(LAHIKONTAKTSED!X130),
                            MONTH(LAHIKONTAKTSED!X130),
                            DAY(LAHIKONTAKTSED!X130)
                        )
                    )
                ),
                IFERROR(LAHIKONTAKTSED!X130 &gt;= DATE(1910, 1, 1), FALSE),
                IFERROR(LAHIKONTAKTSED!X130 &lt;= TODAY(), FALSE)
            )
        ), 1, -2),
    -1),
    ""
)</f>
        <v/>
      </c>
    </row>
    <row r="131" spans="1:24" x14ac:dyDescent="0.35">
      <c r="A131" s="138" t="str">
        <f>LAHIKONTAKTSED!A131</f>
        <v/>
      </c>
      <c r="B131" s="154" t="str">
        <f ca="1">IF(LAHIKONTAKTSED!$AJ131,
    IF(AND(
        ISNUMBER(LAHIKONTAKTSED!B131),
        NOT(
            ISERROR(
                DATE(
                    YEAR(LAHIKONTAKTSED!B131),
                    MONTH(LAHIKONTAKTSED!B131),
                    DAY(LAHIKONTAKTSED!B131)
                )
            )
        ),
        IFERROR(LAHIKONTAKTSED!B131 &gt;= TODAY()-13, FALSE),
        IFERROR(LAHIKONTAKTSED!B131 &lt;= TODAY(), FALSE)
    ), 1, -2),
    ""
)</f>
        <v/>
      </c>
      <c r="C131" s="155" t="str">
        <f>IF(LAHIKONTAKTSED!$AJ131,
    IF(AND(
        LAHIKONTAKTSED!C131 &lt;&gt; ""
    ), 1, -2),
    ""
)</f>
        <v/>
      </c>
      <c r="D131" s="155" t="str">
        <f>IF(LAHIKONTAKTSED!$AJ131,
    IF(AND(
        LAHIKONTAKTSED!D131 &lt;&gt; ""
    ), 1, -2),
    ""
)</f>
        <v/>
      </c>
      <c r="E131" s="156" t="str">
        <f ca="1">IF(LAHIKONTAKTSED!$AJ131,
    IF(
        LAHIKONTAKTSED!E131 &lt;&gt; "",
        IF(
            OR(
            AND(
                ISNUMBER(LAHIKONTAKTSED!E131),
                LAHIKONTAKTSED!E131 &gt; 30000000000,
                LAHIKONTAKTSED!E131 &lt; 63000000000,
                IFERROR(IF(
                    ISERROR(TEXT((CODE(MID("FEDCA@",LEFT(LAHIKONTAKTSED!E131,1),1))-50)*1000000+LEFT(LAHIKONTAKTSED!E131,7),"0000\.00\.00")+0),
                    FALSE,
                    IF(
                        IF(
                            MOD(SUMPRODUCT((MID(LAHIKONTAKTSED!E131,COLUMN($A$1:$J$1),1)+0),(MID("1234567891",COLUMN($A$1:$J$1),1)+0)),11)=10,
                            MOD(MOD(SUMPRODUCT((MID(LAHIKONTAKTSED!E131,COLUMN($A$1:$J$1),1)+0),(MID("3456789123",COLUMN($A$1:$J$1),1)+0)),11),10),
                            MOD(SUMPRODUCT((MID(LAHIKONTAKTSED!E131,COLUMN($A$1:$J$1),1)+0),(MID("1234567891",COLUMN($A$1:$J$1),1)+0)),11)
                        ) = MID(LAHIKONTAKTSED!E131,11,1)+0,
                        TRUE,
                        FALSE
                    )
                ), FALSE)
            ),
            AND(
                ISNUMBER(LAHIKONTAKTSED!E131),
                NOT(
                    ISERROR(
                        DATE(
                            YEAR(LAHIKONTAKTSED!E131),
                            MONTH(LAHIKONTAKTSED!E131),
                            DAY(LAHIKONTAKTSED!E131)
                        )
                    )
                ),
                IFERROR(LAHIKONTAKTSED!E131 &gt;= DATE(1910, 1, 1), FALSE),
                IFERROR(LAHIKONTAKTSED!E131 &lt;= TODAY(), FALSE)
            )
        ), 1, -2),
    -1),
    ""
)</f>
        <v/>
      </c>
      <c r="F131" s="137" t="str">
        <f>IF(LAHIKONTAKTSED!$AJ131,
    IF(
        OR(
            LAHIKONTAKTSED!$I131 = "Lapsevanem",
            LAHIKONTAKTSED!$I131 = "Eestkostja"
        ),
        0,
        IF(
            OR(
                AND(_xlfn.NUMBERVALUE(LAHIKONTAKTSED!F131) &gt;  5000000, _xlfn.NUMBERVALUE(LAHIKONTAKTSED!F131) &lt;  5999999),
                AND(_xlfn.NUMBERVALUE(LAHIKONTAKTSED!F131) &gt; 50000000, _xlfn.NUMBERVALUE(LAHIKONTAKTSED!F131) &lt; 59999999)
            ),
            1,
            -2
        )
    ),
    ""
)</f>
        <v/>
      </c>
      <c r="G131" s="137" t="str">
        <f>IF(LAHIKONTAKTSED!$AJ131,
    IF(
        OR(
            LAHIKONTAKTSED!$I131 = "Lapsevanem",
            LAHIKONTAKTSED!$I131 = "Eestkostja"
        ),
        0,
        IF(
            LAHIKONTAKTSED!G131 &lt;&gt; "",
            1,
            2
        )
    ),
    ""
)</f>
        <v/>
      </c>
      <c r="H131" s="137" t="str">
        <f>IF(LAHIKONTAKTSED!$AJ131, IF(LAHIKONTAKTSED!H131 &lt;&gt; "", 1, 2), "")</f>
        <v/>
      </c>
      <c r="I131" s="157" t="str">
        <f>IF(LAHIKONTAKTSED!$AJ131,
    IF(OR(
        EXACT(LAHIKONTAKTSED!I131, "Lähikontaktne"),
        EXACT(LAHIKONTAKTSED!I131, "Lapsevanem"),
        EXACT(LAHIKONTAKTSED!I131, "Eestkostja")
    ), 1, -2),
    ""
)</f>
        <v/>
      </c>
      <c r="J131" s="137" t="str">
        <f>IF(
    AND(LAHIKONTAKTSED!$AJ131,  LAHIKONTAKTSED!$I131 &lt;&gt; ""),
    IF(
        OR(
            EXACT(LAHIKONTAKTSED!$I131, "Lapsevanem"),
            EXACT(LAHIKONTAKTSED!$I131, "Eestkostja")
        ),
        IF(
            LAHIKONTAKTSED!J131 &lt;&gt; "",
            1,
            -2
        ),
        0
    ),
    ""
)</f>
        <v/>
      </c>
      <c r="K131" s="137" t="str">
        <f>IF(
    AND(LAHIKONTAKTSED!$AJ131,  LAHIKONTAKTSED!$I131 &lt;&gt; ""),
    IF(
        OR(
            EXACT(LAHIKONTAKTSED!$I131, "Lapsevanem"),
            EXACT(LAHIKONTAKTSED!$I131, "Eestkostja")
        ),
        IF(
            LAHIKONTAKTSED!K131 &lt;&gt; "",
            1,
            -2
        ),
        0
    ),
    ""
)</f>
        <v/>
      </c>
      <c r="L131" s="137" t="str">
        <f ca="1">IF(
    AND(LAHIKONTAKTSED!$AJ131,  LAHIKONTAKTSED!$I131 &lt;&gt; ""),
    IF(
        OR(
            EXACT(LAHIKONTAKTSED!$I131, "Lapsevanem"),
            EXACT(LAHIKONTAKTSED!$I131, "Eestkostja")
        ),
        IF(
            LAHIKONTAKTSED!L131 &lt;&gt; "",
            IF(
                OR(
                    AND(
                        ISNUMBER(LAHIKONTAKTSED!L131),
                        LAHIKONTAKTSED!L131 &gt; 30000000000,
                        LAHIKONTAKTSED!L131 &lt; 63000000000,
                        IF(
                            ISERROR(TEXT((CODE(MID("FEDCA@",LEFT(LAHIKONTAKTSED!L131,1),1))-50)*1000000+LEFT(LAHIKONTAKTSED!L131,7),"0000\.00\.00")+0),
                            FALSE,
                            IF(
                                IF(
                                    MOD(SUMPRODUCT((MID(LAHIKONTAKTSED!L131,COLUMN($A$1:$J$1),1)+0),(MID("1234567891",COLUMN($A$1:$J$1),1)+0)),11)=10,
                                    MOD(MOD(SUMPRODUCT((MID(LAHIKONTAKTSED!L131,COLUMN($A$1:$J$1),1)+0),(MID("3456789123",COLUMN($A$1:$J$1),1)+0)),11),10),
                                    MOD(SUMPRODUCT((MID(LAHIKONTAKTSED!L131,COLUMN($A$1:$J$1),1)+0),(MID("1234567891",COLUMN($A$1:$J$1),1)+0)),11)
                                ) = MID(LAHIKONTAKTSED!L131,11,1)+0,
                                TRUE,
                                FALSE
                            )
                        )
                    ),
                    AND(
                        ISNUMBER(LAHIKONTAKTSED!L131),
                        NOT(
                            ISERROR(
                                DATE(
                                    YEAR(LAHIKONTAKTSED!L131),
                                    MONTH(LAHIKONTAKTSED!L131),
                                    DAY(LAHIKONTAKTSED!L131)
                                )
                            )
                        ),
                        IFERROR(LAHIKONTAKTSED!L131 &gt;= DATE(1910, 1, 1), FALSE),
                        IFERROR(LAHIKONTAKTSED!L131 &lt;= TODAY(), FALSE)
                    )
                ),
                1,
                -2),
            -1
        ),
        0
    ),
    ""
)</f>
        <v/>
      </c>
      <c r="M131" s="137" t="str">
        <f>IF(
    AND(LAHIKONTAKTSED!$AJ131,  LAHIKONTAKTSED!$I131 &lt;&gt; ""),
    IF(
        OR(
            EXACT(LAHIKONTAKTSED!$I131, "Lapsevanem"),
            EXACT(LAHIKONTAKTSED!$I131, "Eestkostja")
        ),
        IF(
            OR(
                AND(_xlfn.NUMBERVALUE(LAHIKONTAKTSED!M131) &gt;  5000000, _xlfn.NUMBERVALUE(LAHIKONTAKTSED!M131) &lt;  5999999),
                AND(_xlfn.NUMBERVALUE(LAHIKONTAKTSED!M131) &gt; 50000000, _xlfn.NUMBERVALUE(LAHIKONTAKTSED!M131) &lt; 59999999)
            ),
            1,
            -2
        ),
        0
    ),
    ""
)</f>
        <v/>
      </c>
      <c r="N131" s="137" t="str">
        <f>IF(
    AND(LAHIKONTAKTSED!$AJ131,  LAHIKONTAKTSED!$I131 &lt;&gt; ""),
    IF(
        OR(
            EXACT(LAHIKONTAKTSED!$I131, "Lapsevanem"),
            EXACT(LAHIKONTAKTSED!$I131, "Eestkostja")
        ),
        IF(
            LAHIKONTAKTSED!N131 &lt;&gt; "",
            1,
            2
        ),
        0
    ),
    ""
)</f>
        <v/>
      </c>
      <c r="O131" s="136" t="str">
        <f>IF(
    LAHIKONTAKTSED!$AJ131,
    IF(LAHIKONTAKTSED!O131 &lt;&gt; "", 1, -1),
    ""
)</f>
        <v/>
      </c>
      <c r="P131" s="136" t="str">
        <f>IF(
    LAHIKONTAKTSED!$AJ131,
    IF(LAHIKONTAKTSED!P131 &lt;&gt; "", 1, -1),
    ""
)</f>
        <v/>
      </c>
      <c r="Q131" s="136" t="str">
        <f>IF(
    LAHIKONTAKTSED!$AJ131,
    IF(LAHIKONTAKTSED!Q131 &lt;&gt; "", 1, -1),
    ""
)</f>
        <v/>
      </c>
      <c r="R131" s="136" t="str">
        <f>IF(
    LAHIKONTAKTSED!$AJ131,
    IF(LAHIKONTAKTSED!R131 &lt;&gt; "", 1, 2),
    ""
)</f>
        <v/>
      </c>
      <c r="S131" s="158" t="str">
        <f ca="1">IF(LAHIKONTAKTSED!$AJ131,
    IF(AND(
        ISNUMBER(LAHIKONTAKTSED!S131),
        NOT(
            ISERROR(
                DATE(
                    YEAR(LAHIKONTAKTSED!S131),
                    MONTH(LAHIKONTAKTSED!S131),
                    DAY(LAHIKONTAKTSED!S131)
                )
            )
        ),
        IFERROR(LAHIKONTAKTSED!S131 &gt;= TODAY()-13, FALSE),
        IFERROR(LAHIKONTAKTSED!S131 &lt;= TODAY(), FALSE)
    ), 1, -2),
    ""
)</f>
        <v/>
      </c>
      <c r="T131" s="158" t="str">
        <f ca="1">IF(LAHIKONTAKTSED!$AJ131,
    IF(AND(
        ISNUMBER(LAHIKONTAKTSED!T131),
        NOT(
            ISERROR(
                DATE(
                    YEAR(LAHIKONTAKTSED!T131),
                    MONTH(LAHIKONTAKTSED!T131),
                    DAY(LAHIKONTAKTSED!T131)
                )
            )
        ),
        IFERROR(LAHIKONTAKTSED!T131 &gt;= TODAY()-13, FALSE),
        IFERROR(LAHIKONTAKTSED!T131 &lt;= TODAY()+1, FALSE)
    ), 1, -2),
    ""
)</f>
        <v/>
      </c>
      <c r="U131" s="159" t="str">
        <f ca="1">IF(LAHIKONTAKTSED!$AJ131,
    IF(AND(
        ISNUMBER(LAHIKONTAKTSED!U131),
        NOT(
            ISERROR(
                DATE(
                    YEAR(LAHIKONTAKTSED!U131),
                    MONTH(LAHIKONTAKTSED!U131),
                    DAY(LAHIKONTAKTSED!U131)
                )
            )
        ),
        IFERROR(LAHIKONTAKTSED!U131 &gt;= TODAY(), FALSE),
        IFERROR(LAHIKONTAKTSED!U131 &lt;= TODAY() + 11, FALSE)
    ), 1, -2),
    ""
)</f>
        <v/>
      </c>
      <c r="V131" s="136" t="str">
        <f>IF(
    LAHIKONTAKTSED!$AJ131,
    IF(LAHIKONTAKTSED!V131 &lt;&gt; "", 1, -1),
    ""
)</f>
        <v/>
      </c>
      <c r="W131" s="136" t="str">
        <f>IF(
    LAHIKONTAKTSED!$AJ131,
    IF(LAHIKONTAKTSED!W131 &lt;&gt; "", 1, -1),
    ""
)</f>
        <v/>
      </c>
      <c r="X131" s="159" t="str">
        <f ca="1">IF(
    AND(
        LAHIKONTAKTSED!$AJ131
    ),
    IF(
        LAHIKONTAKTSED!X131 &lt;&gt; "",
        IF(
            OR(
            AND(
                ISNUMBER(LAHIKONTAKTSED!X131),
                LAHIKONTAKTSED!X131 &gt; 30000000000,
                LAHIKONTAKTSED!X131 &lt; 63000000000,
                IFERROR(IF(
                    ISERROR(TEXT((CODE(MID("FEDCA@",LEFT(LAHIKONTAKTSED!X131,1),1))-50)*1000000+LEFT(LAHIKONTAKTSED!X131,7),"0000\.00\.00")+0),
                    FALSE,
                    IF(
                        IF(
                            MOD(SUMPRODUCT((MID(LAHIKONTAKTSED!X131,COLUMN($A$1:$J$1),1)+0),(MID("1234567891",COLUMN($A$1:$J$1),1)+0)),11)=10,
                            MOD(MOD(SUMPRODUCT((MID(LAHIKONTAKTSED!X131,COLUMN($A$1:$J$1),1)+0),(MID("3456789123",COLUMN($A$1:$J$1),1)+0)),11),10),
                            MOD(SUMPRODUCT((MID(LAHIKONTAKTSED!X131,COLUMN($A$1:$J$1),1)+0),(MID("1234567891",COLUMN($A$1:$J$1),1)+0)),11)
                        ) = MID(LAHIKONTAKTSED!X131,11,1)+0,
                        TRUE,
                        FALSE
                    )
                ), FALSE)
            ),
            AND(
                ISNUMBER(LAHIKONTAKTSED!X131),
                NOT(
                    ISERROR(
                        DATE(
                            YEAR(LAHIKONTAKTSED!X131),
                            MONTH(LAHIKONTAKTSED!X131),
                            DAY(LAHIKONTAKTSED!X131)
                        )
                    )
                ),
                IFERROR(LAHIKONTAKTSED!X131 &gt;= DATE(1910, 1, 1), FALSE),
                IFERROR(LAHIKONTAKTSED!X131 &lt;= TODAY(), FALSE)
            )
        ), 1, -2),
    -1),
    ""
)</f>
        <v/>
      </c>
    </row>
    <row r="132" spans="1:24" x14ac:dyDescent="0.35">
      <c r="A132" s="138" t="str">
        <f>LAHIKONTAKTSED!A132</f>
        <v/>
      </c>
      <c r="B132" s="154" t="str">
        <f ca="1">IF(LAHIKONTAKTSED!$AJ132,
    IF(AND(
        ISNUMBER(LAHIKONTAKTSED!B132),
        NOT(
            ISERROR(
                DATE(
                    YEAR(LAHIKONTAKTSED!B132),
                    MONTH(LAHIKONTAKTSED!B132),
                    DAY(LAHIKONTAKTSED!B132)
                )
            )
        ),
        IFERROR(LAHIKONTAKTSED!B132 &gt;= TODAY()-13, FALSE),
        IFERROR(LAHIKONTAKTSED!B132 &lt;= TODAY(), FALSE)
    ), 1, -2),
    ""
)</f>
        <v/>
      </c>
      <c r="C132" s="155" t="str">
        <f>IF(LAHIKONTAKTSED!$AJ132,
    IF(AND(
        LAHIKONTAKTSED!C132 &lt;&gt; ""
    ), 1, -2),
    ""
)</f>
        <v/>
      </c>
      <c r="D132" s="155" t="str">
        <f>IF(LAHIKONTAKTSED!$AJ132,
    IF(AND(
        LAHIKONTAKTSED!D132 &lt;&gt; ""
    ), 1, -2),
    ""
)</f>
        <v/>
      </c>
      <c r="E132" s="156" t="str">
        <f ca="1">IF(LAHIKONTAKTSED!$AJ132,
    IF(
        LAHIKONTAKTSED!E132 &lt;&gt; "",
        IF(
            OR(
            AND(
                ISNUMBER(LAHIKONTAKTSED!E132),
                LAHIKONTAKTSED!E132 &gt; 30000000000,
                LAHIKONTAKTSED!E132 &lt; 63000000000,
                IFERROR(IF(
                    ISERROR(TEXT((CODE(MID("FEDCA@",LEFT(LAHIKONTAKTSED!E132,1),1))-50)*1000000+LEFT(LAHIKONTAKTSED!E132,7),"0000\.00\.00")+0),
                    FALSE,
                    IF(
                        IF(
                            MOD(SUMPRODUCT((MID(LAHIKONTAKTSED!E132,COLUMN($A$1:$J$1),1)+0),(MID("1234567891",COLUMN($A$1:$J$1),1)+0)),11)=10,
                            MOD(MOD(SUMPRODUCT((MID(LAHIKONTAKTSED!E132,COLUMN($A$1:$J$1),1)+0),(MID("3456789123",COLUMN($A$1:$J$1),1)+0)),11),10),
                            MOD(SUMPRODUCT((MID(LAHIKONTAKTSED!E132,COLUMN($A$1:$J$1),1)+0),(MID("1234567891",COLUMN($A$1:$J$1),1)+0)),11)
                        ) = MID(LAHIKONTAKTSED!E132,11,1)+0,
                        TRUE,
                        FALSE
                    )
                ), FALSE)
            ),
            AND(
                ISNUMBER(LAHIKONTAKTSED!E132),
                NOT(
                    ISERROR(
                        DATE(
                            YEAR(LAHIKONTAKTSED!E132),
                            MONTH(LAHIKONTAKTSED!E132),
                            DAY(LAHIKONTAKTSED!E132)
                        )
                    )
                ),
                IFERROR(LAHIKONTAKTSED!E132 &gt;= DATE(1910, 1, 1), FALSE),
                IFERROR(LAHIKONTAKTSED!E132 &lt;= TODAY(), FALSE)
            )
        ), 1, -2),
    -1),
    ""
)</f>
        <v/>
      </c>
      <c r="F132" s="137" t="str">
        <f>IF(LAHIKONTAKTSED!$AJ132,
    IF(
        OR(
            LAHIKONTAKTSED!$I132 = "Lapsevanem",
            LAHIKONTAKTSED!$I132 = "Eestkostja"
        ),
        0,
        IF(
            OR(
                AND(_xlfn.NUMBERVALUE(LAHIKONTAKTSED!F132) &gt;  5000000, _xlfn.NUMBERVALUE(LAHIKONTAKTSED!F132) &lt;  5999999),
                AND(_xlfn.NUMBERVALUE(LAHIKONTAKTSED!F132) &gt; 50000000, _xlfn.NUMBERVALUE(LAHIKONTAKTSED!F132) &lt; 59999999)
            ),
            1,
            -2
        )
    ),
    ""
)</f>
        <v/>
      </c>
      <c r="G132" s="137" t="str">
        <f>IF(LAHIKONTAKTSED!$AJ132,
    IF(
        OR(
            LAHIKONTAKTSED!$I132 = "Lapsevanem",
            LAHIKONTAKTSED!$I132 = "Eestkostja"
        ),
        0,
        IF(
            LAHIKONTAKTSED!G132 &lt;&gt; "",
            1,
            2
        )
    ),
    ""
)</f>
        <v/>
      </c>
      <c r="H132" s="137" t="str">
        <f>IF(LAHIKONTAKTSED!$AJ132, IF(LAHIKONTAKTSED!H132 &lt;&gt; "", 1, 2), "")</f>
        <v/>
      </c>
      <c r="I132" s="157" t="str">
        <f>IF(LAHIKONTAKTSED!$AJ132,
    IF(OR(
        EXACT(LAHIKONTAKTSED!I132, "Lähikontaktne"),
        EXACT(LAHIKONTAKTSED!I132, "Lapsevanem"),
        EXACT(LAHIKONTAKTSED!I132, "Eestkostja")
    ), 1, -2),
    ""
)</f>
        <v/>
      </c>
      <c r="J132" s="137" t="str">
        <f>IF(
    AND(LAHIKONTAKTSED!$AJ132,  LAHIKONTAKTSED!$I132 &lt;&gt; ""),
    IF(
        OR(
            EXACT(LAHIKONTAKTSED!$I132, "Lapsevanem"),
            EXACT(LAHIKONTAKTSED!$I132, "Eestkostja")
        ),
        IF(
            LAHIKONTAKTSED!J132 &lt;&gt; "",
            1,
            -2
        ),
        0
    ),
    ""
)</f>
        <v/>
      </c>
      <c r="K132" s="137" t="str">
        <f>IF(
    AND(LAHIKONTAKTSED!$AJ132,  LAHIKONTAKTSED!$I132 &lt;&gt; ""),
    IF(
        OR(
            EXACT(LAHIKONTAKTSED!$I132, "Lapsevanem"),
            EXACT(LAHIKONTAKTSED!$I132, "Eestkostja")
        ),
        IF(
            LAHIKONTAKTSED!K132 &lt;&gt; "",
            1,
            -2
        ),
        0
    ),
    ""
)</f>
        <v/>
      </c>
      <c r="L132" s="137" t="str">
        <f ca="1">IF(
    AND(LAHIKONTAKTSED!$AJ132,  LAHIKONTAKTSED!$I132 &lt;&gt; ""),
    IF(
        OR(
            EXACT(LAHIKONTAKTSED!$I132, "Lapsevanem"),
            EXACT(LAHIKONTAKTSED!$I132, "Eestkostja")
        ),
        IF(
            LAHIKONTAKTSED!L132 &lt;&gt; "",
            IF(
                OR(
                    AND(
                        ISNUMBER(LAHIKONTAKTSED!L132),
                        LAHIKONTAKTSED!L132 &gt; 30000000000,
                        LAHIKONTAKTSED!L132 &lt; 63000000000,
                        IF(
                            ISERROR(TEXT((CODE(MID("FEDCA@",LEFT(LAHIKONTAKTSED!L132,1),1))-50)*1000000+LEFT(LAHIKONTAKTSED!L132,7),"0000\.00\.00")+0),
                            FALSE,
                            IF(
                                IF(
                                    MOD(SUMPRODUCT((MID(LAHIKONTAKTSED!L132,COLUMN($A$1:$J$1),1)+0),(MID("1234567891",COLUMN($A$1:$J$1),1)+0)),11)=10,
                                    MOD(MOD(SUMPRODUCT((MID(LAHIKONTAKTSED!L132,COLUMN($A$1:$J$1),1)+0),(MID("3456789123",COLUMN($A$1:$J$1),1)+0)),11),10),
                                    MOD(SUMPRODUCT((MID(LAHIKONTAKTSED!L132,COLUMN($A$1:$J$1),1)+0),(MID("1234567891",COLUMN($A$1:$J$1),1)+0)),11)
                                ) = MID(LAHIKONTAKTSED!L132,11,1)+0,
                                TRUE,
                                FALSE
                            )
                        )
                    ),
                    AND(
                        ISNUMBER(LAHIKONTAKTSED!L132),
                        NOT(
                            ISERROR(
                                DATE(
                                    YEAR(LAHIKONTAKTSED!L132),
                                    MONTH(LAHIKONTAKTSED!L132),
                                    DAY(LAHIKONTAKTSED!L132)
                                )
                            )
                        ),
                        IFERROR(LAHIKONTAKTSED!L132 &gt;= DATE(1910, 1, 1), FALSE),
                        IFERROR(LAHIKONTAKTSED!L132 &lt;= TODAY(), FALSE)
                    )
                ),
                1,
                -2),
            -1
        ),
        0
    ),
    ""
)</f>
        <v/>
      </c>
      <c r="M132" s="137" t="str">
        <f>IF(
    AND(LAHIKONTAKTSED!$AJ132,  LAHIKONTAKTSED!$I132 &lt;&gt; ""),
    IF(
        OR(
            EXACT(LAHIKONTAKTSED!$I132, "Lapsevanem"),
            EXACT(LAHIKONTAKTSED!$I132, "Eestkostja")
        ),
        IF(
            OR(
                AND(_xlfn.NUMBERVALUE(LAHIKONTAKTSED!M132) &gt;  5000000, _xlfn.NUMBERVALUE(LAHIKONTAKTSED!M132) &lt;  5999999),
                AND(_xlfn.NUMBERVALUE(LAHIKONTAKTSED!M132) &gt; 50000000, _xlfn.NUMBERVALUE(LAHIKONTAKTSED!M132) &lt; 59999999)
            ),
            1,
            -2
        ),
        0
    ),
    ""
)</f>
        <v/>
      </c>
      <c r="N132" s="137" t="str">
        <f>IF(
    AND(LAHIKONTAKTSED!$AJ132,  LAHIKONTAKTSED!$I132 &lt;&gt; ""),
    IF(
        OR(
            EXACT(LAHIKONTAKTSED!$I132, "Lapsevanem"),
            EXACT(LAHIKONTAKTSED!$I132, "Eestkostja")
        ),
        IF(
            LAHIKONTAKTSED!N132 &lt;&gt; "",
            1,
            2
        ),
        0
    ),
    ""
)</f>
        <v/>
      </c>
      <c r="O132" s="136" t="str">
        <f>IF(
    LAHIKONTAKTSED!$AJ132,
    IF(LAHIKONTAKTSED!O132 &lt;&gt; "", 1, -1),
    ""
)</f>
        <v/>
      </c>
      <c r="P132" s="136" t="str">
        <f>IF(
    LAHIKONTAKTSED!$AJ132,
    IF(LAHIKONTAKTSED!P132 &lt;&gt; "", 1, -1),
    ""
)</f>
        <v/>
      </c>
      <c r="Q132" s="136" t="str">
        <f>IF(
    LAHIKONTAKTSED!$AJ132,
    IF(LAHIKONTAKTSED!Q132 &lt;&gt; "", 1, -1),
    ""
)</f>
        <v/>
      </c>
      <c r="R132" s="136" t="str">
        <f>IF(
    LAHIKONTAKTSED!$AJ132,
    IF(LAHIKONTAKTSED!R132 &lt;&gt; "", 1, 2),
    ""
)</f>
        <v/>
      </c>
      <c r="S132" s="158" t="str">
        <f ca="1">IF(LAHIKONTAKTSED!$AJ132,
    IF(AND(
        ISNUMBER(LAHIKONTAKTSED!S132),
        NOT(
            ISERROR(
                DATE(
                    YEAR(LAHIKONTAKTSED!S132),
                    MONTH(LAHIKONTAKTSED!S132),
                    DAY(LAHIKONTAKTSED!S132)
                )
            )
        ),
        IFERROR(LAHIKONTAKTSED!S132 &gt;= TODAY()-13, FALSE),
        IFERROR(LAHIKONTAKTSED!S132 &lt;= TODAY(), FALSE)
    ), 1, -2),
    ""
)</f>
        <v/>
      </c>
      <c r="T132" s="158" t="str">
        <f ca="1">IF(LAHIKONTAKTSED!$AJ132,
    IF(AND(
        ISNUMBER(LAHIKONTAKTSED!T132),
        NOT(
            ISERROR(
                DATE(
                    YEAR(LAHIKONTAKTSED!T132),
                    MONTH(LAHIKONTAKTSED!T132),
                    DAY(LAHIKONTAKTSED!T132)
                )
            )
        ),
        IFERROR(LAHIKONTAKTSED!T132 &gt;= TODAY()-13, FALSE),
        IFERROR(LAHIKONTAKTSED!T132 &lt;= TODAY()+1, FALSE)
    ), 1, -2),
    ""
)</f>
        <v/>
      </c>
      <c r="U132" s="159" t="str">
        <f ca="1">IF(LAHIKONTAKTSED!$AJ132,
    IF(AND(
        ISNUMBER(LAHIKONTAKTSED!U132),
        NOT(
            ISERROR(
                DATE(
                    YEAR(LAHIKONTAKTSED!U132),
                    MONTH(LAHIKONTAKTSED!U132),
                    DAY(LAHIKONTAKTSED!U132)
                )
            )
        ),
        IFERROR(LAHIKONTAKTSED!U132 &gt;= TODAY(), FALSE),
        IFERROR(LAHIKONTAKTSED!U132 &lt;= TODAY() + 11, FALSE)
    ), 1, -2),
    ""
)</f>
        <v/>
      </c>
      <c r="V132" s="136" t="str">
        <f>IF(
    LAHIKONTAKTSED!$AJ132,
    IF(LAHIKONTAKTSED!V132 &lt;&gt; "", 1, -1),
    ""
)</f>
        <v/>
      </c>
      <c r="W132" s="136" t="str">
        <f>IF(
    LAHIKONTAKTSED!$AJ132,
    IF(LAHIKONTAKTSED!W132 &lt;&gt; "", 1, -1),
    ""
)</f>
        <v/>
      </c>
      <c r="X132" s="159" t="str">
        <f ca="1">IF(
    AND(
        LAHIKONTAKTSED!$AJ132
    ),
    IF(
        LAHIKONTAKTSED!X132 &lt;&gt; "",
        IF(
            OR(
            AND(
                ISNUMBER(LAHIKONTAKTSED!X132),
                LAHIKONTAKTSED!X132 &gt; 30000000000,
                LAHIKONTAKTSED!X132 &lt; 63000000000,
                IFERROR(IF(
                    ISERROR(TEXT((CODE(MID("FEDCA@",LEFT(LAHIKONTAKTSED!X132,1),1))-50)*1000000+LEFT(LAHIKONTAKTSED!X132,7),"0000\.00\.00")+0),
                    FALSE,
                    IF(
                        IF(
                            MOD(SUMPRODUCT((MID(LAHIKONTAKTSED!X132,COLUMN($A$1:$J$1),1)+0),(MID("1234567891",COLUMN($A$1:$J$1),1)+0)),11)=10,
                            MOD(MOD(SUMPRODUCT((MID(LAHIKONTAKTSED!X132,COLUMN($A$1:$J$1),1)+0),(MID("3456789123",COLUMN($A$1:$J$1),1)+0)),11),10),
                            MOD(SUMPRODUCT((MID(LAHIKONTAKTSED!X132,COLUMN($A$1:$J$1),1)+0),(MID("1234567891",COLUMN($A$1:$J$1),1)+0)),11)
                        ) = MID(LAHIKONTAKTSED!X132,11,1)+0,
                        TRUE,
                        FALSE
                    )
                ), FALSE)
            ),
            AND(
                ISNUMBER(LAHIKONTAKTSED!X132),
                NOT(
                    ISERROR(
                        DATE(
                            YEAR(LAHIKONTAKTSED!X132),
                            MONTH(LAHIKONTAKTSED!X132),
                            DAY(LAHIKONTAKTSED!X132)
                        )
                    )
                ),
                IFERROR(LAHIKONTAKTSED!X132 &gt;= DATE(1910, 1, 1), FALSE),
                IFERROR(LAHIKONTAKTSED!X132 &lt;= TODAY(), FALSE)
            )
        ), 1, -2),
    -1),
    ""
)</f>
        <v/>
      </c>
    </row>
    <row r="133" spans="1:24" x14ac:dyDescent="0.35">
      <c r="A133" s="138" t="str">
        <f>LAHIKONTAKTSED!A133</f>
        <v/>
      </c>
      <c r="B133" s="154" t="str">
        <f ca="1">IF(LAHIKONTAKTSED!$AJ133,
    IF(AND(
        ISNUMBER(LAHIKONTAKTSED!B133),
        NOT(
            ISERROR(
                DATE(
                    YEAR(LAHIKONTAKTSED!B133),
                    MONTH(LAHIKONTAKTSED!B133),
                    DAY(LAHIKONTAKTSED!B133)
                )
            )
        ),
        IFERROR(LAHIKONTAKTSED!B133 &gt;= TODAY()-13, FALSE),
        IFERROR(LAHIKONTAKTSED!B133 &lt;= TODAY(), FALSE)
    ), 1, -2),
    ""
)</f>
        <v/>
      </c>
      <c r="C133" s="155" t="str">
        <f>IF(LAHIKONTAKTSED!$AJ133,
    IF(AND(
        LAHIKONTAKTSED!C133 &lt;&gt; ""
    ), 1, -2),
    ""
)</f>
        <v/>
      </c>
      <c r="D133" s="155" t="str">
        <f>IF(LAHIKONTAKTSED!$AJ133,
    IF(AND(
        LAHIKONTAKTSED!D133 &lt;&gt; ""
    ), 1, -2),
    ""
)</f>
        <v/>
      </c>
      <c r="E133" s="156" t="str">
        <f ca="1">IF(LAHIKONTAKTSED!$AJ133,
    IF(
        LAHIKONTAKTSED!E133 &lt;&gt; "",
        IF(
            OR(
            AND(
                ISNUMBER(LAHIKONTAKTSED!E133),
                LAHIKONTAKTSED!E133 &gt; 30000000000,
                LAHIKONTAKTSED!E133 &lt; 63000000000,
                IFERROR(IF(
                    ISERROR(TEXT((CODE(MID("FEDCA@",LEFT(LAHIKONTAKTSED!E133,1),1))-50)*1000000+LEFT(LAHIKONTAKTSED!E133,7),"0000\.00\.00")+0),
                    FALSE,
                    IF(
                        IF(
                            MOD(SUMPRODUCT((MID(LAHIKONTAKTSED!E133,COLUMN($A$1:$J$1),1)+0),(MID("1234567891",COLUMN($A$1:$J$1),1)+0)),11)=10,
                            MOD(MOD(SUMPRODUCT((MID(LAHIKONTAKTSED!E133,COLUMN($A$1:$J$1),1)+0),(MID("3456789123",COLUMN($A$1:$J$1),1)+0)),11),10),
                            MOD(SUMPRODUCT((MID(LAHIKONTAKTSED!E133,COLUMN($A$1:$J$1),1)+0),(MID("1234567891",COLUMN($A$1:$J$1),1)+0)),11)
                        ) = MID(LAHIKONTAKTSED!E133,11,1)+0,
                        TRUE,
                        FALSE
                    )
                ), FALSE)
            ),
            AND(
                ISNUMBER(LAHIKONTAKTSED!E133),
                NOT(
                    ISERROR(
                        DATE(
                            YEAR(LAHIKONTAKTSED!E133),
                            MONTH(LAHIKONTAKTSED!E133),
                            DAY(LAHIKONTAKTSED!E133)
                        )
                    )
                ),
                IFERROR(LAHIKONTAKTSED!E133 &gt;= DATE(1910, 1, 1), FALSE),
                IFERROR(LAHIKONTAKTSED!E133 &lt;= TODAY(), FALSE)
            )
        ), 1, -2),
    -1),
    ""
)</f>
        <v/>
      </c>
      <c r="F133" s="137" t="str">
        <f>IF(LAHIKONTAKTSED!$AJ133,
    IF(
        OR(
            LAHIKONTAKTSED!$I133 = "Lapsevanem",
            LAHIKONTAKTSED!$I133 = "Eestkostja"
        ),
        0,
        IF(
            OR(
                AND(_xlfn.NUMBERVALUE(LAHIKONTAKTSED!F133) &gt;  5000000, _xlfn.NUMBERVALUE(LAHIKONTAKTSED!F133) &lt;  5999999),
                AND(_xlfn.NUMBERVALUE(LAHIKONTAKTSED!F133) &gt; 50000000, _xlfn.NUMBERVALUE(LAHIKONTAKTSED!F133) &lt; 59999999)
            ),
            1,
            -2
        )
    ),
    ""
)</f>
        <v/>
      </c>
      <c r="G133" s="137" t="str">
        <f>IF(LAHIKONTAKTSED!$AJ133,
    IF(
        OR(
            LAHIKONTAKTSED!$I133 = "Lapsevanem",
            LAHIKONTAKTSED!$I133 = "Eestkostja"
        ),
        0,
        IF(
            LAHIKONTAKTSED!G133 &lt;&gt; "",
            1,
            2
        )
    ),
    ""
)</f>
        <v/>
      </c>
      <c r="H133" s="137" t="str">
        <f>IF(LAHIKONTAKTSED!$AJ133, IF(LAHIKONTAKTSED!H133 &lt;&gt; "", 1, 2), "")</f>
        <v/>
      </c>
      <c r="I133" s="157" t="str">
        <f>IF(LAHIKONTAKTSED!$AJ133,
    IF(OR(
        EXACT(LAHIKONTAKTSED!I133, "Lähikontaktne"),
        EXACT(LAHIKONTAKTSED!I133, "Lapsevanem"),
        EXACT(LAHIKONTAKTSED!I133, "Eestkostja")
    ), 1, -2),
    ""
)</f>
        <v/>
      </c>
      <c r="J133" s="137" t="str">
        <f>IF(
    AND(LAHIKONTAKTSED!$AJ133,  LAHIKONTAKTSED!$I133 &lt;&gt; ""),
    IF(
        OR(
            EXACT(LAHIKONTAKTSED!$I133, "Lapsevanem"),
            EXACT(LAHIKONTAKTSED!$I133, "Eestkostja")
        ),
        IF(
            LAHIKONTAKTSED!J133 &lt;&gt; "",
            1,
            -2
        ),
        0
    ),
    ""
)</f>
        <v/>
      </c>
      <c r="K133" s="137" t="str">
        <f>IF(
    AND(LAHIKONTAKTSED!$AJ133,  LAHIKONTAKTSED!$I133 &lt;&gt; ""),
    IF(
        OR(
            EXACT(LAHIKONTAKTSED!$I133, "Lapsevanem"),
            EXACT(LAHIKONTAKTSED!$I133, "Eestkostja")
        ),
        IF(
            LAHIKONTAKTSED!K133 &lt;&gt; "",
            1,
            -2
        ),
        0
    ),
    ""
)</f>
        <v/>
      </c>
      <c r="L133" s="137" t="str">
        <f ca="1">IF(
    AND(LAHIKONTAKTSED!$AJ133,  LAHIKONTAKTSED!$I133 &lt;&gt; ""),
    IF(
        OR(
            EXACT(LAHIKONTAKTSED!$I133, "Lapsevanem"),
            EXACT(LAHIKONTAKTSED!$I133, "Eestkostja")
        ),
        IF(
            LAHIKONTAKTSED!L133 &lt;&gt; "",
            IF(
                OR(
                    AND(
                        ISNUMBER(LAHIKONTAKTSED!L133),
                        LAHIKONTAKTSED!L133 &gt; 30000000000,
                        LAHIKONTAKTSED!L133 &lt; 63000000000,
                        IF(
                            ISERROR(TEXT((CODE(MID("FEDCA@",LEFT(LAHIKONTAKTSED!L133,1),1))-50)*1000000+LEFT(LAHIKONTAKTSED!L133,7),"0000\.00\.00")+0),
                            FALSE,
                            IF(
                                IF(
                                    MOD(SUMPRODUCT((MID(LAHIKONTAKTSED!L133,COLUMN($A$1:$J$1),1)+0),(MID("1234567891",COLUMN($A$1:$J$1),1)+0)),11)=10,
                                    MOD(MOD(SUMPRODUCT((MID(LAHIKONTAKTSED!L133,COLUMN($A$1:$J$1),1)+0),(MID("3456789123",COLUMN($A$1:$J$1),1)+0)),11),10),
                                    MOD(SUMPRODUCT((MID(LAHIKONTAKTSED!L133,COLUMN($A$1:$J$1),1)+0),(MID("1234567891",COLUMN($A$1:$J$1),1)+0)),11)
                                ) = MID(LAHIKONTAKTSED!L133,11,1)+0,
                                TRUE,
                                FALSE
                            )
                        )
                    ),
                    AND(
                        ISNUMBER(LAHIKONTAKTSED!L133),
                        NOT(
                            ISERROR(
                                DATE(
                                    YEAR(LAHIKONTAKTSED!L133),
                                    MONTH(LAHIKONTAKTSED!L133),
                                    DAY(LAHIKONTAKTSED!L133)
                                )
                            )
                        ),
                        IFERROR(LAHIKONTAKTSED!L133 &gt;= DATE(1910, 1, 1), FALSE),
                        IFERROR(LAHIKONTAKTSED!L133 &lt;= TODAY(), FALSE)
                    )
                ),
                1,
                -2),
            -1
        ),
        0
    ),
    ""
)</f>
        <v/>
      </c>
      <c r="M133" s="137" t="str">
        <f>IF(
    AND(LAHIKONTAKTSED!$AJ133,  LAHIKONTAKTSED!$I133 &lt;&gt; ""),
    IF(
        OR(
            EXACT(LAHIKONTAKTSED!$I133, "Lapsevanem"),
            EXACT(LAHIKONTAKTSED!$I133, "Eestkostja")
        ),
        IF(
            OR(
                AND(_xlfn.NUMBERVALUE(LAHIKONTAKTSED!M133) &gt;  5000000, _xlfn.NUMBERVALUE(LAHIKONTAKTSED!M133) &lt;  5999999),
                AND(_xlfn.NUMBERVALUE(LAHIKONTAKTSED!M133) &gt; 50000000, _xlfn.NUMBERVALUE(LAHIKONTAKTSED!M133) &lt; 59999999)
            ),
            1,
            -2
        ),
        0
    ),
    ""
)</f>
        <v/>
      </c>
      <c r="N133" s="137" t="str">
        <f>IF(
    AND(LAHIKONTAKTSED!$AJ133,  LAHIKONTAKTSED!$I133 &lt;&gt; ""),
    IF(
        OR(
            EXACT(LAHIKONTAKTSED!$I133, "Lapsevanem"),
            EXACT(LAHIKONTAKTSED!$I133, "Eestkostja")
        ),
        IF(
            LAHIKONTAKTSED!N133 &lt;&gt; "",
            1,
            2
        ),
        0
    ),
    ""
)</f>
        <v/>
      </c>
      <c r="O133" s="136" t="str">
        <f>IF(
    LAHIKONTAKTSED!$AJ133,
    IF(LAHIKONTAKTSED!O133 &lt;&gt; "", 1, -1),
    ""
)</f>
        <v/>
      </c>
      <c r="P133" s="136" t="str">
        <f>IF(
    LAHIKONTAKTSED!$AJ133,
    IF(LAHIKONTAKTSED!P133 &lt;&gt; "", 1, -1),
    ""
)</f>
        <v/>
      </c>
      <c r="Q133" s="136" t="str">
        <f>IF(
    LAHIKONTAKTSED!$AJ133,
    IF(LAHIKONTAKTSED!Q133 &lt;&gt; "", 1, -1),
    ""
)</f>
        <v/>
      </c>
      <c r="R133" s="136" t="str">
        <f>IF(
    LAHIKONTAKTSED!$AJ133,
    IF(LAHIKONTAKTSED!R133 &lt;&gt; "", 1, 2),
    ""
)</f>
        <v/>
      </c>
      <c r="S133" s="158" t="str">
        <f ca="1">IF(LAHIKONTAKTSED!$AJ133,
    IF(AND(
        ISNUMBER(LAHIKONTAKTSED!S133),
        NOT(
            ISERROR(
                DATE(
                    YEAR(LAHIKONTAKTSED!S133),
                    MONTH(LAHIKONTAKTSED!S133),
                    DAY(LAHIKONTAKTSED!S133)
                )
            )
        ),
        IFERROR(LAHIKONTAKTSED!S133 &gt;= TODAY()-13, FALSE),
        IFERROR(LAHIKONTAKTSED!S133 &lt;= TODAY(), FALSE)
    ), 1, -2),
    ""
)</f>
        <v/>
      </c>
      <c r="T133" s="158" t="str">
        <f ca="1">IF(LAHIKONTAKTSED!$AJ133,
    IF(AND(
        ISNUMBER(LAHIKONTAKTSED!T133),
        NOT(
            ISERROR(
                DATE(
                    YEAR(LAHIKONTAKTSED!T133),
                    MONTH(LAHIKONTAKTSED!T133),
                    DAY(LAHIKONTAKTSED!T133)
                )
            )
        ),
        IFERROR(LAHIKONTAKTSED!T133 &gt;= TODAY()-13, FALSE),
        IFERROR(LAHIKONTAKTSED!T133 &lt;= TODAY()+1, FALSE)
    ), 1, -2),
    ""
)</f>
        <v/>
      </c>
      <c r="U133" s="159" t="str">
        <f ca="1">IF(LAHIKONTAKTSED!$AJ133,
    IF(AND(
        ISNUMBER(LAHIKONTAKTSED!U133),
        NOT(
            ISERROR(
                DATE(
                    YEAR(LAHIKONTAKTSED!U133),
                    MONTH(LAHIKONTAKTSED!U133),
                    DAY(LAHIKONTAKTSED!U133)
                )
            )
        ),
        IFERROR(LAHIKONTAKTSED!U133 &gt;= TODAY(), FALSE),
        IFERROR(LAHIKONTAKTSED!U133 &lt;= TODAY() + 11, FALSE)
    ), 1, -2),
    ""
)</f>
        <v/>
      </c>
      <c r="V133" s="136" t="str">
        <f>IF(
    LAHIKONTAKTSED!$AJ133,
    IF(LAHIKONTAKTSED!V133 &lt;&gt; "", 1, -1),
    ""
)</f>
        <v/>
      </c>
      <c r="W133" s="136" t="str">
        <f>IF(
    LAHIKONTAKTSED!$AJ133,
    IF(LAHIKONTAKTSED!W133 &lt;&gt; "", 1, -1),
    ""
)</f>
        <v/>
      </c>
      <c r="X133" s="159" t="str">
        <f ca="1">IF(
    AND(
        LAHIKONTAKTSED!$AJ133
    ),
    IF(
        LAHIKONTAKTSED!X133 &lt;&gt; "",
        IF(
            OR(
            AND(
                ISNUMBER(LAHIKONTAKTSED!X133),
                LAHIKONTAKTSED!X133 &gt; 30000000000,
                LAHIKONTAKTSED!X133 &lt; 63000000000,
                IFERROR(IF(
                    ISERROR(TEXT((CODE(MID("FEDCA@",LEFT(LAHIKONTAKTSED!X133,1),1))-50)*1000000+LEFT(LAHIKONTAKTSED!X133,7),"0000\.00\.00")+0),
                    FALSE,
                    IF(
                        IF(
                            MOD(SUMPRODUCT((MID(LAHIKONTAKTSED!X133,COLUMN($A$1:$J$1),1)+0),(MID("1234567891",COLUMN($A$1:$J$1),1)+0)),11)=10,
                            MOD(MOD(SUMPRODUCT((MID(LAHIKONTAKTSED!X133,COLUMN($A$1:$J$1),1)+0),(MID("3456789123",COLUMN($A$1:$J$1),1)+0)),11),10),
                            MOD(SUMPRODUCT((MID(LAHIKONTAKTSED!X133,COLUMN($A$1:$J$1),1)+0),(MID("1234567891",COLUMN($A$1:$J$1),1)+0)),11)
                        ) = MID(LAHIKONTAKTSED!X133,11,1)+0,
                        TRUE,
                        FALSE
                    )
                ), FALSE)
            ),
            AND(
                ISNUMBER(LAHIKONTAKTSED!X133),
                NOT(
                    ISERROR(
                        DATE(
                            YEAR(LAHIKONTAKTSED!X133),
                            MONTH(LAHIKONTAKTSED!X133),
                            DAY(LAHIKONTAKTSED!X133)
                        )
                    )
                ),
                IFERROR(LAHIKONTAKTSED!X133 &gt;= DATE(1910, 1, 1), FALSE),
                IFERROR(LAHIKONTAKTSED!X133 &lt;= TODAY(), FALSE)
            )
        ), 1, -2),
    -1),
    ""
)</f>
        <v/>
      </c>
    </row>
    <row r="134" spans="1:24" x14ac:dyDescent="0.35">
      <c r="A134" s="138" t="str">
        <f>LAHIKONTAKTSED!A134</f>
        <v/>
      </c>
      <c r="B134" s="154" t="str">
        <f ca="1">IF(LAHIKONTAKTSED!$AJ134,
    IF(AND(
        ISNUMBER(LAHIKONTAKTSED!B134),
        NOT(
            ISERROR(
                DATE(
                    YEAR(LAHIKONTAKTSED!B134),
                    MONTH(LAHIKONTAKTSED!B134),
                    DAY(LAHIKONTAKTSED!B134)
                )
            )
        ),
        IFERROR(LAHIKONTAKTSED!B134 &gt;= TODAY()-13, FALSE),
        IFERROR(LAHIKONTAKTSED!B134 &lt;= TODAY(), FALSE)
    ), 1, -2),
    ""
)</f>
        <v/>
      </c>
      <c r="C134" s="155" t="str">
        <f>IF(LAHIKONTAKTSED!$AJ134,
    IF(AND(
        LAHIKONTAKTSED!C134 &lt;&gt; ""
    ), 1, -2),
    ""
)</f>
        <v/>
      </c>
      <c r="D134" s="155" t="str">
        <f>IF(LAHIKONTAKTSED!$AJ134,
    IF(AND(
        LAHIKONTAKTSED!D134 &lt;&gt; ""
    ), 1, -2),
    ""
)</f>
        <v/>
      </c>
      <c r="E134" s="156" t="str">
        <f ca="1">IF(LAHIKONTAKTSED!$AJ134,
    IF(
        LAHIKONTAKTSED!E134 &lt;&gt; "",
        IF(
            OR(
            AND(
                ISNUMBER(LAHIKONTAKTSED!E134),
                LAHIKONTAKTSED!E134 &gt; 30000000000,
                LAHIKONTAKTSED!E134 &lt; 63000000000,
                IFERROR(IF(
                    ISERROR(TEXT((CODE(MID("FEDCA@",LEFT(LAHIKONTAKTSED!E134,1),1))-50)*1000000+LEFT(LAHIKONTAKTSED!E134,7),"0000\.00\.00")+0),
                    FALSE,
                    IF(
                        IF(
                            MOD(SUMPRODUCT((MID(LAHIKONTAKTSED!E134,COLUMN($A$1:$J$1),1)+0),(MID("1234567891",COLUMN($A$1:$J$1),1)+0)),11)=10,
                            MOD(MOD(SUMPRODUCT((MID(LAHIKONTAKTSED!E134,COLUMN($A$1:$J$1),1)+0),(MID("3456789123",COLUMN($A$1:$J$1),1)+0)),11),10),
                            MOD(SUMPRODUCT((MID(LAHIKONTAKTSED!E134,COLUMN($A$1:$J$1),1)+0),(MID("1234567891",COLUMN($A$1:$J$1),1)+0)),11)
                        ) = MID(LAHIKONTAKTSED!E134,11,1)+0,
                        TRUE,
                        FALSE
                    )
                ), FALSE)
            ),
            AND(
                ISNUMBER(LAHIKONTAKTSED!E134),
                NOT(
                    ISERROR(
                        DATE(
                            YEAR(LAHIKONTAKTSED!E134),
                            MONTH(LAHIKONTAKTSED!E134),
                            DAY(LAHIKONTAKTSED!E134)
                        )
                    )
                ),
                IFERROR(LAHIKONTAKTSED!E134 &gt;= DATE(1910, 1, 1), FALSE),
                IFERROR(LAHIKONTAKTSED!E134 &lt;= TODAY(), FALSE)
            )
        ), 1, -2),
    -1),
    ""
)</f>
        <v/>
      </c>
      <c r="F134" s="137" t="str">
        <f>IF(LAHIKONTAKTSED!$AJ134,
    IF(
        OR(
            LAHIKONTAKTSED!$I134 = "Lapsevanem",
            LAHIKONTAKTSED!$I134 = "Eestkostja"
        ),
        0,
        IF(
            OR(
                AND(_xlfn.NUMBERVALUE(LAHIKONTAKTSED!F134) &gt;  5000000, _xlfn.NUMBERVALUE(LAHIKONTAKTSED!F134) &lt;  5999999),
                AND(_xlfn.NUMBERVALUE(LAHIKONTAKTSED!F134) &gt; 50000000, _xlfn.NUMBERVALUE(LAHIKONTAKTSED!F134) &lt; 59999999)
            ),
            1,
            -2
        )
    ),
    ""
)</f>
        <v/>
      </c>
      <c r="G134" s="137" t="str">
        <f>IF(LAHIKONTAKTSED!$AJ134,
    IF(
        OR(
            LAHIKONTAKTSED!$I134 = "Lapsevanem",
            LAHIKONTAKTSED!$I134 = "Eestkostja"
        ),
        0,
        IF(
            LAHIKONTAKTSED!G134 &lt;&gt; "",
            1,
            2
        )
    ),
    ""
)</f>
        <v/>
      </c>
      <c r="H134" s="137" t="str">
        <f>IF(LAHIKONTAKTSED!$AJ134, IF(LAHIKONTAKTSED!H134 &lt;&gt; "", 1, 2), "")</f>
        <v/>
      </c>
      <c r="I134" s="157" t="str">
        <f>IF(LAHIKONTAKTSED!$AJ134,
    IF(OR(
        EXACT(LAHIKONTAKTSED!I134, "Lähikontaktne"),
        EXACT(LAHIKONTAKTSED!I134, "Lapsevanem"),
        EXACT(LAHIKONTAKTSED!I134, "Eestkostja")
    ), 1, -2),
    ""
)</f>
        <v/>
      </c>
      <c r="J134" s="137" t="str">
        <f>IF(
    AND(LAHIKONTAKTSED!$AJ134,  LAHIKONTAKTSED!$I134 &lt;&gt; ""),
    IF(
        OR(
            EXACT(LAHIKONTAKTSED!$I134, "Lapsevanem"),
            EXACT(LAHIKONTAKTSED!$I134, "Eestkostja")
        ),
        IF(
            LAHIKONTAKTSED!J134 &lt;&gt; "",
            1,
            -2
        ),
        0
    ),
    ""
)</f>
        <v/>
      </c>
      <c r="K134" s="137" t="str">
        <f>IF(
    AND(LAHIKONTAKTSED!$AJ134,  LAHIKONTAKTSED!$I134 &lt;&gt; ""),
    IF(
        OR(
            EXACT(LAHIKONTAKTSED!$I134, "Lapsevanem"),
            EXACT(LAHIKONTAKTSED!$I134, "Eestkostja")
        ),
        IF(
            LAHIKONTAKTSED!K134 &lt;&gt; "",
            1,
            -2
        ),
        0
    ),
    ""
)</f>
        <v/>
      </c>
      <c r="L134" s="137" t="str">
        <f ca="1">IF(
    AND(LAHIKONTAKTSED!$AJ134,  LAHIKONTAKTSED!$I134 &lt;&gt; ""),
    IF(
        OR(
            EXACT(LAHIKONTAKTSED!$I134, "Lapsevanem"),
            EXACT(LAHIKONTAKTSED!$I134, "Eestkostja")
        ),
        IF(
            LAHIKONTAKTSED!L134 &lt;&gt; "",
            IF(
                OR(
                    AND(
                        ISNUMBER(LAHIKONTAKTSED!L134),
                        LAHIKONTAKTSED!L134 &gt; 30000000000,
                        LAHIKONTAKTSED!L134 &lt; 63000000000,
                        IF(
                            ISERROR(TEXT((CODE(MID("FEDCA@",LEFT(LAHIKONTAKTSED!L134,1),1))-50)*1000000+LEFT(LAHIKONTAKTSED!L134,7),"0000\.00\.00")+0),
                            FALSE,
                            IF(
                                IF(
                                    MOD(SUMPRODUCT((MID(LAHIKONTAKTSED!L134,COLUMN($A$1:$J$1),1)+0),(MID("1234567891",COLUMN($A$1:$J$1),1)+0)),11)=10,
                                    MOD(MOD(SUMPRODUCT((MID(LAHIKONTAKTSED!L134,COLUMN($A$1:$J$1),1)+0),(MID("3456789123",COLUMN($A$1:$J$1),1)+0)),11),10),
                                    MOD(SUMPRODUCT((MID(LAHIKONTAKTSED!L134,COLUMN($A$1:$J$1),1)+0),(MID("1234567891",COLUMN($A$1:$J$1),1)+0)),11)
                                ) = MID(LAHIKONTAKTSED!L134,11,1)+0,
                                TRUE,
                                FALSE
                            )
                        )
                    ),
                    AND(
                        ISNUMBER(LAHIKONTAKTSED!L134),
                        NOT(
                            ISERROR(
                                DATE(
                                    YEAR(LAHIKONTAKTSED!L134),
                                    MONTH(LAHIKONTAKTSED!L134),
                                    DAY(LAHIKONTAKTSED!L134)
                                )
                            )
                        ),
                        IFERROR(LAHIKONTAKTSED!L134 &gt;= DATE(1910, 1, 1), FALSE),
                        IFERROR(LAHIKONTAKTSED!L134 &lt;= TODAY(), FALSE)
                    )
                ),
                1,
                -2),
            -1
        ),
        0
    ),
    ""
)</f>
        <v/>
      </c>
      <c r="M134" s="137" t="str">
        <f>IF(
    AND(LAHIKONTAKTSED!$AJ134,  LAHIKONTAKTSED!$I134 &lt;&gt; ""),
    IF(
        OR(
            EXACT(LAHIKONTAKTSED!$I134, "Lapsevanem"),
            EXACT(LAHIKONTAKTSED!$I134, "Eestkostja")
        ),
        IF(
            OR(
                AND(_xlfn.NUMBERVALUE(LAHIKONTAKTSED!M134) &gt;  5000000, _xlfn.NUMBERVALUE(LAHIKONTAKTSED!M134) &lt;  5999999),
                AND(_xlfn.NUMBERVALUE(LAHIKONTAKTSED!M134) &gt; 50000000, _xlfn.NUMBERVALUE(LAHIKONTAKTSED!M134) &lt; 59999999)
            ),
            1,
            -2
        ),
        0
    ),
    ""
)</f>
        <v/>
      </c>
      <c r="N134" s="137" t="str">
        <f>IF(
    AND(LAHIKONTAKTSED!$AJ134,  LAHIKONTAKTSED!$I134 &lt;&gt; ""),
    IF(
        OR(
            EXACT(LAHIKONTAKTSED!$I134, "Lapsevanem"),
            EXACT(LAHIKONTAKTSED!$I134, "Eestkostja")
        ),
        IF(
            LAHIKONTAKTSED!N134 &lt;&gt; "",
            1,
            2
        ),
        0
    ),
    ""
)</f>
        <v/>
      </c>
      <c r="O134" s="136" t="str">
        <f>IF(
    LAHIKONTAKTSED!$AJ134,
    IF(LAHIKONTAKTSED!O134 &lt;&gt; "", 1, -1),
    ""
)</f>
        <v/>
      </c>
      <c r="P134" s="136" t="str">
        <f>IF(
    LAHIKONTAKTSED!$AJ134,
    IF(LAHIKONTAKTSED!P134 &lt;&gt; "", 1, -1),
    ""
)</f>
        <v/>
      </c>
      <c r="Q134" s="136" t="str">
        <f>IF(
    LAHIKONTAKTSED!$AJ134,
    IF(LAHIKONTAKTSED!Q134 &lt;&gt; "", 1, -1),
    ""
)</f>
        <v/>
      </c>
      <c r="R134" s="136" t="str">
        <f>IF(
    LAHIKONTAKTSED!$AJ134,
    IF(LAHIKONTAKTSED!R134 &lt;&gt; "", 1, 2),
    ""
)</f>
        <v/>
      </c>
      <c r="S134" s="158" t="str">
        <f ca="1">IF(LAHIKONTAKTSED!$AJ134,
    IF(AND(
        ISNUMBER(LAHIKONTAKTSED!S134),
        NOT(
            ISERROR(
                DATE(
                    YEAR(LAHIKONTAKTSED!S134),
                    MONTH(LAHIKONTAKTSED!S134),
                    DAY(LAHIKONTAKTSED!S134)
                )
            )
        ),
        IFERROR(LAHIKONTAKTSED!S134 &gt;= TODAY()-13, FALSE),
        IFERROR(LAHIKONTAKTSED!S134 &lt;= TODAY(), FALSE)
    ), 1, -2),
    ""
)</f>
        <v/>
      </c>
      <c r="T134" s="158" t="str">
        <f ca="1">IF(LAHIKONTAKTSED!$AJ134,
    IF(AND(
        ISNUMBER(LAHIKONTAKTSED!T134),
        NOT(
            ISERROR(
                DATE(
                    YEAR(LAHIKONTAKTSED!T134),
                    MONTH(LAHIKONTAKTSED!T134),
                    DAY(LAHIKONTAKTSED!T134)
                )
            )
        ),
        IFERROR(LAHIKONTAKTSED!T134 &gt;= TODAY()-13, FALSE),
        IFERROR(LAHIKONTAKTSED!T134 &lt;= TODAY()+1, FALSE)
    ), 1, -2),
    ""
)</f>
        <v/>
      </c>
      <c r="U134" s="159" t="str">
        <f ca="1">IF(LAHIKONTAKTSED!$AJ134,
    IF(AND(
        ISNUMBER(LAHIKONTAKTSED!U134),
        NOT(
            ISERROR(
                DATE(
                    YEAR(LAHIKONTAKTSED!U134),
                    MONTH(LAHIKONTAKTSED!U134),
                    DAY(LAHIKONTAKTSED!U134)
                )
            )
        ),
        IFERROR(LAHIKONTAKTSED!U134 &gt;= TODAY(), FALSE),
        IFERROR(LAHIKONTAKTSED!U134 &lt;= TODAY() + 11, FALSE)
    ), 1, -2),
    ""
)</f>
        <v/>
      </c>
      <c r="V134" s="136" t="str">
        <f>IF(
    LAHIKONTAKTSED!$AJ134,
    IF(LAHIKONTAKTSED!V134 &lt;&gt; "", 1, -1),
    ""
)</f>
        <v/>
      </c>
      <c r="W134" s="136" t="str">
        <f>IF(
    LAHIKONTAKTSED!$AJ134,
    IF(LAHIKONTAKTSED!W134 &lt;&gt; "", 1, -1),
    ""
)</f>
        <v/>
      </c>
      <c r="X134" s="159" t="str">
        <f ca="1">IF(
    AND(
        LAHIKONTAKTSED!$AJ134
    ),
    IF(
        LAHIKONTAKTSED!X134 &lt;&gt; "",
        IF(
            OR(
            AND(
                ISNUMBER(LAHIKONTAKTSED!X134),
                LAHIKONTAKTSED!X134 &gt; 30000000000,
                LAHIKONTAKTSED!X134 &lt; 63000000000,
                IFERROR(IF(
                    ISERROR(TEXT((CODE(MID("FEDCA@",LEFT(LAHIKONTAKTSED!X134,1),1))-50)*1000000+LEFT(LAHIKONTAKTSED!X134,7),"0000\.00\.00")+0),
                    FALSE,
                    IF(
                        IF(
                            MOD(SUMPRODUCT((MID(LAHIKONTAKTSED!X134,COLUMN($A$1:$J$1),1)+0),(MID("1234567891",COLUMN($A$1:$J$1),1)+0)),11)=10,
                            MOD(MOD(SUMPRODUCT((MID(LAHIKONTAKTSED!X134,COLUMN($A$1:$J$1),1)+0),(MID("3456789123",COLUMN($A$1:$J$1),1)+0)),11),10),
                            MOD(SUMPRODUCT((MID(LAHIKONTAKTSED!X134,COLUMN($A$1:$J$1),1)+0),(MID("1234567891",COLUMN($A$1:$J$1),1)+0)),11)
                        ) = MID(LAHIKONTAKTSED!X134,11,1)+0,
                        TRUE,
                        FALSE
                    )
                ), FALSE)
            ),
            AND(
                ISNUMBER(LAHIKONTAKTSED!X134),
                NOT(
                    ISERROR(
                        DATE(
                            YEAR(LAHIKONTAKTSED!X134),
                            MONTH(LAHIKONTAKTSED!X134),
                            DAY(LAHIKONTAKTSED!X134)
                        )
                    )
                ),
                IFERROR(LAHIKONTAKTSED!X134 &gt;= DATE(1910, 1, 1), FALSE),
                IFERROR(LAHIKONTAKTSED!X134 &lt;= TODAY(), FALSE)
            )
        ), 1, -2),
    -1),
    ""
)</f>
        <v/>
      </c>
    </row>
    <row r="135" spans="1:24" x14ac:dyDescent="0.35">
      <c r="A135" s="138" t="str">
        <f>LAHIKONTAKTSED!A135</f>
        <v/>
      </c>
      <c r="B135" s="154" t="str">
        <f ca="1">IF(LAHIKONTAKTSED!$AJ135,
    IF(AND(
        ISNUMBER(LAHIKONTAKTSED!B135),
        NOT(
            ISERROR(
                DATE(
                    YEAR(LAHIKONTAKTSED!B135),
                    MONTH(LAHIKONTAKTSED!B135),
                    DAY(LAHIKONTAKTSED!B135)
                )
            )
        ),
        IFERROR(LAHIKONTAKTSED!B135 &gt;= TODAY()-13, FALSE),
        IFERROR(LAHIKONTAKTSED!B135 &lt;= TODAY(), FALSE)
    ), 1, -2),
    ""
)</f>
        <v/>
      </c>
      <c r="C135" s="155" t="str">
        <f>IF(LAHIKONTAKTSED!$AJ135,
    IF(AND(
        LAHIKONTAKTSED!C135 &lt;&gt; ""
    ), 1, -2),
    ""
)</f>
        <v/>
      </c>
      <c r="D135" s="155" t="str">
        <f>IF(LAHIKONTAKTSED!$AJ135,
    IF(AND(
        LAHIKONTAKTSED!D135 &lt;&gt; ""
    ), 1, -2),
    ""
)</f>
        <v/>
      </c>
      <c r="E135" s="156" t="str">
        <f ca="1">IF(LAHIKONTAKTSED!$AJ135,
    IF(
        LAHIKONTAKTSED!E135 &lt;&gt; "",
        IF(
            OR(
            AND(
                ISNUMBER(LAHIKONTAKTSED!E135),
                LAHIKONTAKTSED!E135 &gt; 30000000000,
                LAHIKONTAKTSED!E135 &lt; 63000000000,
                IFERROR(IF(
                    ISERROR(TEXT((CODE(MID("FEDCA@",LEFT(LAHIKONTAKTSED!E135,1),1))-50)*1000000+LEFT(LAHIKONTAKTSED!E135,7),"0000\.00\.00")+0),
                    FALSE,
                    IF(
                        IF(
                            MOD(SUMPRODUCT((MID(LAHIKONTAKTSED!E135,COLUMN($A$1:$J$1),1)+0),(MID("1234567891",COLUMN($A$1:$J$1),1)+0)),11)=10,
                            MOD(MOD(SUMPRODUCT((MID(LAHIKONTAKTSED!E135,COLUMN($A$1:$J$1),1)+0),(MID("3456789123",COLUMN($A$1:$J$1),1)+0)),11),10),
                            MOD(SUMPRODUCT((MID(LAHIKONTAKTSED!E135,COLUMN($A$1:$J$1),1)+0),(MID("1234567891",COLUMN($A$1:$J$1),1)+0)),11)
                        ) = MID(LAHIKONTAKTSED!E135,11,1)+0,
                        TRUE,
                        FALSE
                    )
                ), FALSE)
            ),
            AND(
                ISNUMBER(LAHIKONTAKTSED!E135),
                NOT(
                    ISERROR(
                        DATE(
                            YEAR(LAHIKONTAKTSED!E135),
                            MONTH(LAHIKONTAKTSED!E135),
                            DAY(LAHIKONTAKTSED!E135)
                        )
                    )
                ),
                IFERROR(LAHIKONTAKTSED!E135 &gt;= DATE(1910, 1, 1), FALSE),
                IFERROR(LAHIKONTAKTSED!E135 &lt;= TODAY(), FALSE)
            )
        ), 1, -2),
    -1),
    ""
)</f>
        <v/>
      </c>
      <c r="F135" s="137" t="str">
        <f>IF(LAHIKONTAKTSED!$AJ135,
    IF(
        OR(
            LAHIKONTAKTSED!$I135 = "Lapsevanem",
            LAHIKONTAKTSED!$I135 = "Eestkostja"
        ),
        0,
        IF(
            OR(
                AND(_xlfn.NUMBERVALUE(LAHIKONTAKTSED!F135) &gt;  5000000, _xlfn.NUMBERVALUE(LAHIKONTAKTSED!F135) &lt;  5999999),
                AND(_xlfn.NUMBERVALUE(LAHIKONTAKTSED!F135) &gt; 50000000, _xlfn.NUMBERVALUE(LAHIKONTAKTSED!F135) &lt; 59999999)
            ),
            1,
            -2
        )
    ),
    ""
)</f>
        <v/>
      </c>
      <c r="G135" s="137" t="str">
        <f>IF(LAHIKONTAKTSED!$AJ135,
    IF(
        OR(
            LAHIKONTAKTSED!$I135 = "Lapsevanem",
            LAHIKONTAKTSED!$I135 = "Eestkostja"
        ),
        0,
        IF(
            LAHIKONTAKTSED!G135 &lt;&gt; "",
            1,
            2
        )
    ),
    ""
)</f>
        <v/>
      </c>
      <c r="H135" s="137" t="str">
        <f>IF(LAHIKONTAKTSED!$AJ135, IF(LAHIKONTAKTSED!H135 &lt;&gt; "", 1, 2), "")</f>
        <v/>
      </c>
      <c r="I135" s="157" t="str">
        <f>IF(LAHIKONTAKTSED!$AJ135,
    IF(OR(
        EXACT(LAHIKONTAKTSED!I135, "Lähikontaktne"),
        EXACT(LAHIKONTAKTSED!I135, "Lapsevanem"),
        EXACT(LAHIKONTAKTSED!I135, "Eestkostja")
    ), 1, -2),
    ""
)</f>
        <v/>
      </c>
      <c r="J135" s="137" t="str">
        <f>IF(
    AND(LAHIKONTAKTSED!$AJ135,  LAHIKONTAKTSED!$I135 &lt;&gt; ""),
    IF(
        OR(
            EXACT(LAHIKONTAKTSED!$I135, "Lapsevanem"),
            EXACT(LAHIKONTAKTSED!$I135, "Eestkostja")
        ),
        IF(
            LAHIKONTAKTSED!J135 &lt;&gt; "",
            1,
            -2
        ),
        0
    ),
    ""
)</f>
        <v/>
      </c>
      <c r="K135" s="137" t="str">
        <f>IF(
    AND(LAHIKONTAKTSED!$AJ135,  LAHIKONTAKTSED!$I135 &lt;&gt; ""),
    IF(
        OR(
            EXACT(LAHIKONTAKTSED!$I135, "Lapsevanem"),
            EXACT(LAHIKONTAKTSED!$I135, "Eestkostja")
        ),
        IF(
            LAHIKONTAKTSED!K135 &lt;&gt; "",
            1,
            -2
        ),
        0
    ),
    ""
)</f>
        <v/>
      </c>
      <c r="L135" s="137" t="str">
        <f ca="1">IF(
    AND(LAHIKONTAKTSED!$AJ135,  LAHIKONTAKTSED!$I135 &lt;&gt; ""),
    IF(
        OR(
            EXACT(LAHIKONTAKTSED!$I135, "Lapsevanem"),
            EXACT(LAHIKONTAKTSED!$I135, "Eestkostja")
        ),
        IF(
            LAHIKONTAKTSED!L135 &lt;&gt; "",
            IF(
                OR(
                    AND(
                        ISNUMBER(LAHIKONTAKTSED!L135),
                        LAHIKONTAKTSED!L135 &gt; 30000000000,
                        LAHIKONTAKTSED!L135 &lt; 63000000000,
                        IF(
                            ISERROR(TEXT((CODE(MID("FEDCA@",LEFT(LAHIKONTAKTSED!L135,1),1))-50)*1000000+LEFT(LAHIKONTAKTSED!L135,7),"0000\.00\.00")+0),
                            FALSE,
                            IF(
                                IF(
                                    MOD(SUMPRODUCT((MID(LAHIKONTAKTSED!L135,COLUMN($A$1:$J$1),1)+0),(MID("1234567891",COLUMN($A$1:$J$1),1)+0)),11)=10,
                                    MOD(MOD(SUMPRODUCT((MID(LAHIKONTAKTSED!L135,COLUMN($A$1:$J$1),1)+0),(MID("3456789123",COLUMN($A$1:$J$1),1)+0)),11),10),
                                    MOD(SUMPRODUCT((MID(LAHIKONTAKTSED!L135,COLUMN($A$1:$J$1),1)+0),(MID("1234567891",COLUMN($A$1:$J$1),1)+0)),11)
                                ) = MID(LAHIKONTAKTSED!L135,11,1)+0,
                                TRUE,
                                FALSE
                            )
                        )
                    ),
                    AND(
                        ISNUMBER(LAHIKONTAKTSED!L135),
                        NOT(
                            ISERROR(
                                DATE(
                                    YEAR(LAHIKONTAKTSED!L135),
                                    MONTH(LAHIKONTAKTSED!L135),
                                    DAY(LAHIKONTAKTSED!L135)
                                )
                            )
                        ),
                        IFERROR(LAHIKONTAKTSED!L135 &gt;= DATE(1910, 1, 1), FALSE),
                        IFERROR(LAHIKONTAKTSED!L135 &lt;= TODAY(), FALSE)
                    )
                ),
                1,
                -2),
            -1
        ),
        0
    ),
    ""
)</f>
        <v/>
      </c>
      <c r="M135" s="137" t="str">
        <f>IF(
    AND(LAHIKONTAKTSED!$AJ135,  LAHIKONTAKTSED!$I135 &lt;&gt; ""),
    IF(
        OR(
            EXACT(LAHIKONTAKTSED!$I135, "Lapsevanem"),
            EXACT(LAHIKONTAKTSED!$I135, "Eestkostja")
        ),
        IF(
            OR(
                AND(_xlfn.NUMBERVALUE(LAHIKONTAKTSED!M135) &gt;  5000000, _xlfn.NUMBERVALUE(LAHIKONTAKTSED!M135) &lt;  5999999),
                AND(_xlfn.NUMBERVALUE(LAHIKONTAKTSED!M135) &gt; 50000000, _xlfn.NUMBERVALUE(LAHIKONTAKTSED!M135) &lt; 59999999)
            ),
            1,
            -2
        ),
        0
    ),
    ""
)</f>
        <v/>
      </c>
      <c r="N135" s="137" t="str">
        <f>IF(
    AND(LAHIKONTAKTSED!$AJ135,  LAHIKONTAKTSED!$I135 &lt;&gt; ""),
    IF(
        OR(
            EXACT(LAHIKONTAKTSED!$I135, "Lapsevanem"),
            EXACT(LAHIKONTAKTSED!$I135, "Eestkostja")
        ),
        IF(
            LAHIKONTAKTSED!N135 &lt;&gt; "",
            1,
            2
        ),
        0
    ),
    ""
)</f>
        <v/>
      </c>
      <c r="O135" s="136" t="str">
        <f>IF(
    LAHIKONTAKTSED!$AJ135,
    IF(LAHIKONTAKTSED!O135 &lt;&gt; "", 1, -1),
    ""
)</f>
        <v/>
      </c>
      <c r="P135" s="136" t="str">
        <f>IF(
    LAHIKONTAKTSED!$AJ135,
    IF(LAHIKONTAKTSED!P135 &lt;&gt; "", 1, -1),
    ""
)</f>
        <v/>
      </c>
      <c r="Q135" s="136" t="str">
        <f>IF(
    LAHIKONTAKTSED!$AJ135,
    IF(LAHIKONTAKTSED!Q135 &lt;&gt; "", 1, -1),
    ""
)</f>
        <v/>
      </c>
      <c r="R135" s="136" t="str">
        <f>IF(
    LAHIKONTAKTSED!$AJ135,
    IF(LAHIKONTAKTSED!R135 &lt;&gt; "", 1, 2),
    ""
)</f>
        <v/>
      </c>
      <c r="S135" s="158" t="str">
        <f ca="1">IF(LAHIKONTAKTSED!$AJ135,
    IF(AND(
        ISNUMBER(LAHIKONTAKTSED!S135),
        NOT(
            ISERROR(
                DATE(
                    YEAR(LAHIKONTAKTSED!S135),
                    MONTH(LAHIKONTAKTSED!S135),
                    DAY(LAHIKONTAKTSED!S135)
                )
            )
        ),
        IFERROR(LAHIKONTAKTSED!S135 &gt;= TODAY()-13, FALSE),
        IFERROR(LAHIKONTAKTSED!S135 &lt;= TODAY(), FALSE)
    ), 1, -2),
    ""
)</f>
        <v/>
      </c>
      <c r="T135" s="158" t="str">
        <f ca="1">IF(LAHIKONTAKTSED!$AJ135,
    IF(AND(
        ISNUMBER(LAHIKONTAKTSED!T135),
        NOT(
            ISERROR(
                DATE(
                    YEAR(LAHIKONTAKTSED!T135),
                    MONTH(LAHIKONTAKTSED!T135),
                    DAY(LAHIKONTAKTSED!T135)
                )
            )
        ),
        IFERROR(LAHIKONTAKTSED!T135 &gt;= TODAY()-13, FALSE),
        IFERROR(LAHIKONTAKTSED!T135 &lt;= TODAY()+1, FALSE)
    ), 1, -2),
    ""
)</f>
        <v/>
      </c>
      <c r="U135" s="159" t="str">
        <f ca="1">IF(LAHIKONTAKTSED!$AJ135,
    IF(AND(
        ISNUMBER(LAHIKONTAKTSED!U135),
        NOT(
            ISERROR(
                DATE(
                    YEAR(LAHIKONTAKTSED!U135),
                    MONTH(LAHIKONTAKTSED!U135),
                    DAY(LAHIKONTAKTSED!U135)
                )
            )
        ),
        IFERROR(LAHIKONTAKTSED!U135 &gt;= TODAY(), FALSE),
        IFERROR(LAHIKONTAKTSED!U135 &lt;= TODAY() + 11, FALSE)
    ), 1, -2),
    ""
)</f>
        <v/>
      </c>
      <c r="V135" s="136" t="str">
        <f>IF(
    LAHIKONTAKTSED!$AJ135,
    IF(LAHIKONTAKTSED!V135 &lt;&gt; "", 1, -1),
    ""
)</f>
        <v/>
      </c>
      <c r="W135" s="136" t="str">
        <f>IF(
    LAHIKONTAKTSED!$AJ135,
    IF(LAHIKONTAKTSED!W135 &lt;&gt; "", 1, -1),
    ""
)</f>
        <v/>
      </c>
      <c r="X135" s="159" t="str">
        <f ca="1">IF(
    AND(
        LAHIKONTAKTSED!$AJ135
    ),
    IF(
        LAHIKONTAKTSED!X135 &lt;&gt; "",
        IF(
            OR(
            AND(
                ISNUMBER(LAHIKONTAKTSED!X135),
                LAHIKONTAKTSED!X135 &gt; 30000000000,
                LAHIKONTAKTSED!X135 &lt; 63000000000,
                IFERROR(IF(
                    ISERROR(TEXT((CODE(MID("FEDCA@",LEFT(LAHIKONTAKTSED!X135,1),1))-50)*1000000+LEFT(LAHIKONTAKTSED!X135,7),"0000\.00\.00")+0),
                    FALSE,
                    IF(
                        IF(
                            MOD(SUMPRODUCT((MID(LAHIKONTAKTSED!X135,COLUMN($A$1:$J$1),1)+0),(MID("1234567891",COLUMN($A$1:$J$1),1)+0)),11)=10,
                            MOD(MOD(SUMPRODUCT((MID(LAHIKONTAKTSED!X135,COLUMN($A$1:$J$1),1)+0),(MID("3456789123",COLUMN($A$1:$J$1),1)+0)),11),10),
                            MOD(SUMPRODUCT((MID(LAHIKONTAKTSED!X135,COLUMN($A$1:$J$1),1)+0),(MID("1234567891",COLUMN($A$1:$J$1),1)+0)),11)
                        ) = MID(LAHIKONTAKTSED!X135,11,1)+0,
                        TRUE,
                        FALSE
                    )
                ), FALSE)
            ),
            AND(
                ISNUMBER(LAHIKONTAKTSED!X135),
                NOT(
                    ISERROR(
                        DATE(
                            YEAR(LAHIKONTAKTSED!X135),
                            MONTH(LAHIKONTAKTSED!X135),
                            DAY(LAHIKONTAKTSED!X135)
                        )
                    )
                ),
                IFERROR(LAHIKONTAKTSED!X135 &gt;= DATE(1910, 1, 1), FALSE),
                IFERROR(LAHIKONTAKTSED!X135 &lt;= TODAY(), FALSE)
            )
        ), 1, -2),
    -1),
    ""
)</f>
        <v/>
      </c>
    </row>
    <row r="136" spans="1:24" x14ac:dyDescent="0.35">
      <c r="A136" s="138" t="str">
        <f>LAHIKONTAKTSED!A136</f>
        <v/>
      </c>
      <c r="B136" s="154" t="str">
        <f ca="1">IF(LAHIKONTAKTSED!$AJ136,
    IF(AND(
        ISNUMBER(LAHIKONTAKTSED!B136),
        NOT(
            ISERROR(
                DATE(
                    YEAR(LAHIKONTAKTSED!B136),
                    MONTH(LAHIKONTAKTSED!B136),
                    DAY(LAHIKONTAKTSED!B136)
                )
            )
        ),
        IFERROR(LAHIKONTAKTSED!B136 &gt;= TODAY()-13, FALSE),
        IFERROR(LAHIKONTAKTSED!B136 &lt;= TODAY(), FALSE)
    ), 1, -2),
    ""
)</f>
        <v/>
      </c>
      <c r="C136" s="155" t="str">
        <f>IF(LAHIKONTAKTSED!$AJ136,
    IF(AND(
        LAHIKONTAKTSED!C136 &lt;&gt; ""
    ), 1, -2),
    ""
)</f>
        <v/>
      </c>
      <c r="D136" s="155" t="str">
        <f>IF(LAHIKONTAKTSED!$AJ136,
    IF(AND(
        LAHIKONTAKTSED!D136 &lt;&gt; ""
    ), 1, -2),
    ""
)</f>
        <v/>
      </c>
      <c r="E136" s="156" t="str">
        <f ca="1">IF(LAHIKONTAKTSED!$AJ136,
    IF(
        LAHIKONTAKTSED!E136 &lt;&gt; "",
        IF(
            OR(
            AND(
                ISNUMBER(LAHIKONTAKTSED!E136),
                LAHIKONTAKTSED!E136 &gt; 30000000000,
                LAHIKONTAKTSED!E136 &lt; 63000000000,
                IFERROR(IF(
                    ISERROR(TEXT((CODE(MID("FEDCA@",LEFT(LAHIKONTAKTSED!E136,1),1))-50)*1000000+LEFT(LAHIKONTAKTSED!E136,7),"0000\.00\.00")+0),
                    FALSE,
                    IF(
                        IF(
                            MOD(SUMPRODUCT((MID(LAHIKONTAKTSED!E136,COLUMN($A$1:$J$1),1)+0),(MID("1234567891",COLUMN($A$1:$J$1),1)+0)),11)=10,
                            MOD(MOD(SUMPRODUCT((MID(LAHIKONTAKTSED!E136,COLUMN($A$1:$J$1),1)+0),(MID("3456789123",COLUMN($A$1:$J$1),1)+0)),11),10),
                            MOD(SUMPRODUCT((MID(LAHIKONTAKTSED!E136,COLUMN($A$1:$J$1),1)+0),(MID("1234567891",COLUMN($A$1:$J$1),1)+0)),11)
                        ) = MID(LAHIKONTAKTSED!E136,11,1)+0,
                        TRUE,
                        FALSE
                    )
                ), FALSE)
            ),
            AND(
                ISNUMBER(LAHIKONTAKTSED!E136),
                NOT(
                    ISERROR(
                        DATE(
                            YEAR(LAHIKONTAKTSED!E136),
                            MONTH(LAHIKONTAKTSED!E136),
                            DAY(LAHIKONTAKTSED!E136)
                        )
                    )
                ),
                IFERROR(LAHIKONTAKTSED!E136 &gt;= DATE(1910, 1, 1), FALSE),
                IFERROR(LAHIKONTAKTSED!E136 &lt;= TODAY(), FALSE)
            )
        ), 1, -2),
    -1),
    ""
)</f>
        <v/>
      </c>
      <c r="F136" s="137" t="str">
        <f>IF(LAHIKONTAKTSED!$AJ136,
    IF(
        OR(
            LAHIKONTAKTSED!$I136 = "Lapsevanem",
            LAHIKONTAKTSED!$I136 = "Eestkostja"
        ),
        0,
        IF(
            OR(
                AND(_xlfn.NUMBERVALUE(LAHIKONTAKTSED!F136) &gt;  5000000, _xlfn.NUMBERVALUE(LAHIKONTAKTSED!F136) &lt;  5999999),
                AND(_xlfn.NUMBERVALUE(LAHIKONTAKTSED!F136) &gt; 50000000, _xlfn.NUMBERVALUE(LAHIKONTAKTSED!F136) &lt; 59999999)
            ),
            1,
            -2
        )
    ),
    ""
)</f>
        <v/>
      </c>
      <c r="G136" s="137" t="str">
        <f>IF(LAHIKONTAKTSED!$AJ136,
    IF(
        OR(
            LAHIKONTAKTSED!$I136 = "Lapsevanem",
            LAHIKONTAKTSED!$I136 = "Eestkostja"
        ),
        0,
        IF(
            LAHIKONTAKTSED!G136 &lt;&gt; "",
            1,
            2
        )
    ),
    ""
)</f>
        <v/>
      </c>
      <c r="H136" s="137" t="str">
        <f>IF(LAHIKONTAKTSED!$AJ136, IF(LAHIKONTAKTSED!H136 &lt;&gt; "", 1, 2), "")</f>
        <v/>
      </c>
      <c r="I136" s="157" t="str">
        <f>IF(LAHIKONTAKTSED!$AJ136,
    IF(OR(
        EXACT(LAHIKONTAKTSED!I136, "Lähikontaktne"),
        EXACT(LAHIKONTAKTSED!I136, "Lapsevanem"),
        EXACT(LAHIKONTAKTSED!I136, "Eestkostja")
    ), 1, -2),
    ""
)</f>
        <v/>
      </c>
      <c r="J136" s="137" t="str">
        <f>IF(
    AND(LAHIKONTAKTSED!$AJ136,  LAHIKONTAKTSED!$I136 &lt;&gt; ""),
    IF(
        OR(
            EXACT(LAHIKONTAKTSED!$I136, "Lapsevanem"),
            EXACT(LAHIKONTAKTSED!$I136, "Eestkostja")
        ),
        IF(
            LAHIKONTAKTSED!J136 &lt;&gt; "",
            1,
            -2
        ),
        0
    ),
    ""
)</f>
        <v/>
      </c>
      <c r="K136" s="137" t="str">
        <f>IF(
    AND(LAHIKONTAKTSED!$AJ136,  LAHIKONTAKTSED!$I136 &lt;&gt; ""),
    IF(
        OR(
            EXACT(LAHIKONTAKTSED!$I136, "Lapsevanem"),
            EXACT(LAHIKONTAKTSED!$I136, "Eestkostja")
        ),
        IF(
            LAHIKONTAKTSED!K136 &lt;&gt; "",
            1,
            -2
        ),
        0
    ),
    ""
)</f>
        <v/>
      </c>
      <c r="L136" s="137" t="str">
        <f ca="1">IF(
    AND(LAHIKONTAKTSED!$AJ136,  LAHIKONTAKTSED!$I136 &lt;&gt; ""),
    IF(
        OR(
            EXACT(LAHIKONTAKTSED!$I136, "Lapsevanem"),
            EXACT(LAHIKONTAKTSED!$I136, "Eestkostja")
        ),
        IF(
            LAHIKONTAKTSED!L136 &lt;&gt; "",
            IF(
                OR(
                    AND(
                        ISNUMBER(LAHIKONTAKTSED!L136),
                        LAHIKONTAKTSED!L136 &gt; 30000000000,
                        LAHIKONTAKTSED!L136 &lt; 63000000000,
                        IF(
                            ISERROR(TEXT((CODE(MID("FEDCA@",LEFT(LAHIKONTAKTSED!L136,1),1))-50)*1000000+LEFT(LAHIKONTAKTSED!L136,7),"0000\.00\.00")+0),
                            FALSE,
                            IF(
                                IF(
                                    MOD(SUMPRODUCT((MID(LAHIKONTAKTSED!L136,COLUMN($A$1:$J$1),1)+0),(MID("1234567891",COLUMN($A$1:$J$1),1)+0)),11)=10,
                                    MOD(MOD(SUMPRODUCT((MID(LAHIKONTAKTSED!L136,COLUMN($A$1:$J$1),1)+0),(MID("3456789123",COLUMN($A$1:$J$1),1)+0)),11),10),
                                    MOD(SUMPRODUCT((MID(LAHIKONTAKTSED!L136,COLUMN($A$1:$J$1),1)+0),(MID("1234567891",COLUMN($A$1:$J$1),1)+0)),11)
                                ) = MID(LAHIKONTAKTSED!L136,11,1)+0,
                                TRUE,
                                FALSE
                            )
                        )
                    ),
                    AND(
                        ISNUMBER(LAHIKONTAKTSED!L136),
                        NOT(
                            ISERROR(
                                DATE(
                                    YEAR(LAHIKONTAKTSED!L136),
                                    MONTH(LAHIKONTAKTSED!L136),
                                    DAY(LAHIKONTAKTSED!L136)
                                )
                            )
                        ),
                        IFERROR(LAHIKONTAKTSED!L136 &gt;= DATE(1910, 1, 1), FALSE),
                        IFERROR(LAHIKONTAKTSED!L136 &lt;= TODAY(), FALSE)
                    )
                ),
                1,
                -2),
            -1
        ),
        0
    ),
    ""
)</f>
        <v/>
      </c>
      <c r="M136" s="137" t="str">
        <f>IF(
    AND(LAHIKONTAKTSED!$AJ136,  LAHIKONTAKTSED!$I136 &lt;&gt; ""),
    IF(
        OR(
            EXACT(LAHIKONTAKTSED!$I136, "Lapsevanem"),
            EXACT(LAHIKONTAKTSED!$I136, "Eestkostja")
        ),
        IF(
            OR(
                AND(_xlfn.NUMBERVALUE(LAHIKONTAKTSED!M136) &gt;  5000000, _xlfn.NUMBERVALUE(LAHIKONTAKTSED!M136) &lt;  5999999),
                AND(_xlfn.NUMBERVALUE(LAHIKONTAKTSED!M136) &gt; 50000000, _xlfn.NUMBERVALUE(LAHIKONTAKTSED!M136) &lt; 59999999)
            ),
            1,
            -2
        ),
        0
    ),
    ""
)</f>
        <v/>
      </c>
      <c r="N136" s="137" t="str">
        <f>IF(
    AND(LAHIKONTAKTSED!$AJ136,  LAHIKONTAKTSED!$I136 &lt;&gt; ""),
    IF(
        OR(
            EXACT(LAHIKONTAKTSED!$I136, "Lapsevanem"),
            EXACT(LAHIKONTAKTSED!$I136, "Eestkostja")
        ),
        IF(
            LAHIKONTAKTSED!N136 &lt;&gt; "",
            1,
            2
        ),
        0
    ),
    ""
)</f>
        <v/>
      </c>
      <c r="O136" s="136" t="str">
        <f>IF(
    LAHIKONTAKTSED!$AJ136,
    IF(LAHIKONTAKTSED!O136 &lt;&gt; "", 1, -1),
    ""
)</f>
        <v/>
      </c>
      <c r="P136" s="136" t="str">
        <f>IF(
    LAHIKONTAKTSED!$AJ136,
    IF(LAHIKONTAKTSED!P136 &lt;&gt; "", 1, -1),
    ""
)</f>
        <v/>
      </c>
      <c r="Q136" s="136" t="str">
        <f>IF(
    LAHIKONTAKTSED!$AJ136,
    IF(LAHIKONTAKTSED!Q136 &lt;&gt; "", 1, -1),
    ""
)</f>
        <v/>
      </c>
      <c r="R136" s="136" t="str">
        <f>IF(
    LAHIKONTAKTSED!$AJ136,
    IF(LAHIKONTAKTSED!R136 &lt;&gt; "", 1, 2),
    ""
)</f>
        <v/>
      </c>
      <c r="S136" s="158" t="str">
        <f ca="1">IF(LAHIKONTAKTSED!$AJ136,
    IF(AND(
        ISNUMBER(LAHIKONTAKTSED!S136),
        NOT(
            ISERROR(
                DATE(
                    YEAR(LAHIKONTAKTSED!S136),
                    MONTH(LAHIKONTAKTSED!S136),
                    DAY(LAHIKONTAKTSED!S136)
                )
            )
        ),
        IFERROR(LAHIKONTAKTSED!S136 &gt;= TODAY()-13, FALSE),
        IFERROR(LAHIKONTAKTSED!S136 &lt;= TODAY(), FALSE)
    ), 1, -2),
    ""
)</f>
        <v/>
      </c>
      <c r="T136" s="158" t="str">
        <f ca="1">IF(LAHIKONTAKTSED!$AJ136,
    IF(AND(
        ISNUMBER(LAHIKONTAKTSED!T136),
        NOT(
            ISERROR(
                DATE(
                    YEAR(LAHIKONTAKTSED!T136),
                    MONTH(LAHIKONTAKTSED!T136),
                    DAY(LAHIKONTAKTSED!T136)
                )
            )
        ),
        IFERROR(LAHIKONTAKTSED!T136 &gt;= TODAY()-13, FALSE),
        IFERROR(LAHIKONTAKTSED!T136 &lt;= TODAY()+1, FALSE)
    ), 1, -2),
    ""
)</f>
        <v/>
      </c>
      <c r="U136" s="159" t="str">
        <f ca="1">IF(LAHIKONTAKTSED!$AJ136,
    IF(AND(
        ISNUMBER(LAHIKONTAKTSED!U136),
        NOT(
            ISERROR(
                DATE(
                    YEAR(LAHIKONTAKTSED!U136),
                    MONTH(LAHIKONTAKTSED!U136),
                    DAY(LAHIKONTAKTSED!U136)
                )
            )
        ),
        IFERROR(LAHIKONTAKTSED!U136 &gt;= TODAY(), FALSE),
        IFERROR(LAHIKONTAKTSED!U136 &lt;= TODAY() + 11, FALSE)
    ), 1, -2),
    ""
)</f>
        <v/>
      </c>
      <c r="V136" s="136" t="str">
        <f>IF(
    LAHIKONTAKTSED!$AJ136,
    IF(LAHIKONTAKTSED!V136 &lt;&gt; "", 1, -1),
    ""
)</f>
        <v/>
      </c>
      <c r="W136" s="136" t="str">
        <f>IF(
    LAHIKONTAKTSED!$AJ136,
    IF(LAHIKONTAKTSED!W136 &lt;&gt; "", 1, -1),
    ""
)</f>
        <v/>
      </c>
      <c r="X136" s="159" t="str">
        <f ca="1">IF(
    AND(
        LAHIKONTAKTSED!$AJ136
    ),
    IF(
        LAHIKONTAKTSED!X136 &lt;&gt; "",
        IF(
            OR(
            AND(
                ISNUMBER(LAHIKONTAKTSED!X136),
                LAHIKONTAKTSED!X136 &gt; 30000000000,
                LAHIKONTAKTSED!X136 &lt; 63000000000,
                IFERROR(IF(
                    ISERROR(TEXT((CODE(MID("FEDCA@",LEFT(LAHIKONTAKTSED!X136,1),1))-50)*1000000+LEFT(LAHIKONTAKTSED!X136,7),"0000\.00\.00")+0),
                    FALSE,
                    IF(
                        IF(
                            MOD(SUMPRODUCT((MID(LAHIKONTAKTSED!X136,COLUMN($A$1:$J$1),1)+0),(MID("1234567891",COLUMN($A$1:$J$1),1)+0)),11)=10,
                            MOD(MOD(SUMPRODUCT((MID(LAHIKONTAKTSED!X136,COLUMN($A$1:$J$1),1)+0),(MID("3456789123",COLUMN($A$1:$J$1),1)+0)),11),10),
                            MOD(SUMPRODUCT((MID(LAHIKONTAKTSED!X136,COLUMN($A$1:$J$1),1)+0),(MID("1234567891",COLUMN($A$1:$J$1),1)+0)),11)
                        ) = MID(LAHIKONTAKTSED!X136,11,1)+0,
                        TRUE,
                        FALSE
                    )
                ), FALSE)
            ),
            AND(
                ISNUMBER(LAHIKONTAKTSED!X136),
                NOT(
                    ISERROR(
                        DATE(
                            YEAR(LAHIKONTAKTSED!X136),
                            MONTH(LAHIKONTAKTSED!X136),
                            DAY(LAHIKONTAKTSED!X136)
                        )
                    )
                ),
                IFERROR(LAHIKONTAKTSED!X136 &gt;= DATE(1910, 1, 1), FALSE),
                IFERROR(LAHIKONTAKTSED!X136 &lt;= TODAY(), FALSE)
            )
        ), 1, -2),
    -1),
    ""
)</f>
        <v/>
      </c>
    </row>
    <row r="137" spans="1:24" x14ac:dyDescent="0.35">
      <c r="A137" s="138" t="str">
        <f>LAHIKONTAKTSED!A137</f>
        <v/>
      </c>
      <c r="B137" s="154" t="str">
        <f ca="1">IF(LAHIKONTAKTSED!$AJ137,
    IF(AND(
        ISNUMBER(LAHIKONTAKTSED!B137),
        NOT(
            ISERROR(
                DATE(
                    YEAR(LAHIKONTAKTSED!B137),
                    MONTH(LAHIKONTAKTSED!B137),
                    DAY(LAHIKONTAKTSED!B137)
                )
            )
        ),
        IFERROR(LAHIKONTAKTSED!B137 &gt;= TODAY()-13, FALSE),
        IFERROR(LAHIKONTAKTSED!B137 &lt;= TODAY(), FALSE)
    ), 1, -2),
    ""
)</f>
        <v/>
      </c>
      <c r="C137" s="155" t="str">
        <f>IF(LAHIKONTAKTSED!$AJ137,
    IF(AND(
        LAHIKONTAKTSED!C137 &lt;&gt; ""
    ), 1, -2),
    ""
)</f>
        <v/>
      </c>
      <c r="D137" s="155" t="str">
        <f>IF(LAHIKONTAKTSED!$AJ137,
    IF(AND(
        LAHIKONTAKTSED!D137 &lt;&gt; ""
    ), 1, -2),
    ""
)</f>
        <v/>
      </c>
      <c r="E137" s="156" t="str">
        <f ca="1">IF(LAHIKONTAKTSED!$AJ137,
    IF(
        LAHIKONTAKTSED!E137 &lt;&gt; "",
        IF(
            OR(
            AND(
                ISNUMBER(LAHIKONTAKTSED!E137),
                LAHIKONTAKTSED!E137 &gt; 30000000000,
                LAHIKONTAKTSED!E137 &lt; 63000000000,
                IFERROR(IF(
                    ISERROR(TEXT((CODE(MID("FEDCA@",LEFT(LAHIKONTAKTSED!E137,1),1))-50)*1000000+LEFT(LAHIKONTAKTSED!E137,7),"0000\.00\.00")+0),
                    FALSE,
                    IF(
                        IF(
                            MOD(SUMPRODUCT((MID(LAHIKONTAKTSED!E137,COLUMN($A$1:$J$1),1)+0),(MID("1234567891",COLUMN($A$1:$J$1),1)+0)),11)=10,
                            MOD(MOD(SUMPRODUCT((MID(LAHIKONTAKTSED!E137,COLUMN($A$1:$J$1),1)+0),(MID("3456789123",COLUMN($A$1:$J$1),1)+0)),11),10),
                            MOD(SUMPRODUCT((MID(LAHIKONTAKTSED!E137,COLUMN($A$1:$J$1),1)+0),(MID("1234567891",COLUMN($A$1:$J$1),1)+0)),11)
                        ) = MID(LAHIKONTAKTSED!E137,11,1)+0,
                        TRUE,
                        FALSE
                    )
                ), FALSE)
            ),
            AND(
                ISNUMBER(LAHIKONTAKTSED!E137),
                NOT(
                    ISERROR(
                        DATE(
                            YEAR(LAHIKONTAKTSED!E137),
                            MONTH(LAHIKONTAKTSED!E137),
                            DAY(LAHIKONTAKTSED!E137)
                        )
                    )
                ),
                IFERROR(LAHIKONTAKTSED!E137 &gt;= DATE(1910, 1, 1), FALSE),
                IFERROR(LAHIKONTAKTSED!E137 &lt;= TODAY(), FALSE)
            )
        ), 1, -2),
    -1),
    ""
)</f>
        <v/>
      </c>
      <c r="F137" s="137" t="str">
        <f>IF(LAHIKONTAKTSED!$AJ137,
    IF(
        OR(
            LAHIKONTAKTSED!$I137 = "Lapsevanem",
            LAHIKONTAKTSED!$I137 = "Eestkostja"
        ),
        0,
        IF(
            OR(
                AND(_xlfn.NUMBERVALUE(LAHIKONTAKTSED!F137) &gt;  5000000, _xlfn.NUMBERVALUE(LAHIKONTAKTSED!F137) &lt;  5999999),
                AND(_xlfn.NUMBERVALUE(LAHIKONTAKTSED!F137) &gt; 50000000, _xlfn.NUMBERVALUE(LAHIKONTAKTSED!F137) &lt; 59999999)
            ),
            1,
            -2
        )
    ),
    ""
)</f>
        <v/>
      </c>
      <c r="G137" s="137" t="str">
        <f>IF(LAHIKONTAKTSED!$AJ137,
    IF(
        OR(
            LAHIKONTAKTSED!$I137 = "Lapsevanem",
            LAHIKONTAKTSED!$I137 = "Eestkostja"
        ),
        0,
        IF(
            LAHIKONTAKTSED!G137 &lt;&gt; "",
            1,
            2
        )
    ),
    ""
)</f>
        <v/>
      </c>
      <c r="H137" s="137" t="str">
        <f>IF(LAHIKONTAKTSED!$AJ137, IF(LAHIKONTAKTSED!H137 &lt;&gt; "", 1, 2), "")</f>
        <v/>
      </c>
      <c r="I137" s="157" t="str">
        <f>IF(LAHIKONTAKTSED!$AJ137,
    IF(OR(
        EXACT(LAHIKONTAKTSED!I137, "Lähikontaktne"),
        EXACT(LAHIKONTAKTSED!I137, "Lapsevanem"),
        EXACT(LAHIKONTAKTSED!I137, "Eestkostja")
    ), 1, -2),
    ""
)</f>
        <v/>
      </c>
      <c r="J137" s="137" t="str">
        <f>IF(
    AND(LAHIKONTAKTSED!$AJ137,  LAHIKONTAKTSED!$I137 &lt;&gt; ""),
    IF(
        OR(
            EXACT(LAHIKONTAKTSED!$I137, "Lapsevanem"),
            EXACT(LAHIKONTAKTSED!$I137, "Eestkostja")
        ),
        IF(
            LAHIKONTAKTSED!J137 &lt;&gt; "",
            1,
            -2
        ),
        0
    ),
    ""
)</f>
        <v/>
      </c>
      <c r="K137" s="137" t="str">
        <f>IF(
    AND(LAHIKONTAKTSED!$AJ137,  LAHIKONTAKTSED!$I137 &lt;&gt; ""),
    IF(
        OR(
            EXACT(LAHIKONTAKTSED!$I137, "Lapsevanem"),
            EXACT(LAHIKONTAKTSED!$I137, "Eestkostja")
        ),
        IF(
            LAHIKONTAKTSED!K137 &lt;&gt; "",
            1,
            -2
        ),
        0
    ),
    ""
)</f>
        <v/>
      </c>
      <c r="L137" s="137" t="str">
        <f ca="1">IF(
    AND(LAHIKONTAKTSED!$AJ137,  LAHIKONTAKTSED!$I137 &lt;&gt; ""),
    IF(
        OR(
            EXACT(LAHIKONTAKTSED!$I137, "Lapsevanem"),
            EXACT(LAHIKONTAKTSED!$I137, "Eestkostja")
        ),
        IF(
            LAHIKONTAKTSED!L137 &lt;&gt; "",
            IF(
                OR(
                    AND(
                        ISNUMBER(LAHIKONTAKTSED!L137),
                        LAHIKONTAKTSED!L137 &gt; 30000000000,
                        LAHIKONTAKTSED!L137 &lt; 63000000000,
                        IF(
                            ISERROR(TEXT((CODE(MID("FEDCA@",LEFT(LAHIKONTAKTSED!L137,1),1))-50)*1000000+LEFT(LAHIKONTAKTSED!L137,7),"0000\.00\.00")+0),
                            FALSE,
                            IF(
                                IF(
                                    MOD(SUMPRODUCT((MID(LAHIKONTAKTSED!L137,COLUMN($A$1:$J$1),1)+0),(MID("1234567891",COLUMN($A$1:$J$1),1)+0)),11)=10,
                                    MOD(MOD(SUMPRODUCT((MID(LAHIKONTAKTSED!L137,COLUMN($A$1:$J$1),1)+0),(MID("3456789123",COLUMN($A$1:$J$1),1)+0)),11),10),
                                    MOD(SUMPRODUCT((MID(LAHIKONTAKTSED!L137,COLUMN($A$1:$J$1),1)+0),(MID("1234567891",COLUMN($A$1:$J$1),1)+0)),11)
                                ) = MID(LAHIKONTAKTSED!L137,11,1)+0,
                                TRUE,
                                FALSE
                            )
                        )
                    ),
                    AND(
                        ISNUMBER(LAHIKONTAKTSED!L137),
                        NOT(
                            ISERROR(
                                DATE(
                                    YEAR(LAHIKONTAKTSED!L137),
                                    MONTH(LAHIKONTAKTSED!L137),
                                    DAY(LAHIKONTAKTSED!L137)
                                )
                            )
                        ),
                        IFERROR(LAHIKONTAKTSED!L137 &gt;= DATE(1910, 1, 1), FALSE),
                        IFERROR(LAHIKONTAKTSED!L137 &lt;= TODAY(), FALSE)
                    )
                ),
                1,
                -2),
            -1
        ),
        0
    ),
    ""
)</f>
        <v/>
      </c>
      <c r="M137" s="137" t="str">
        <f>IF(
    AND(LAHIKONTAKTSED!$AJ137,  LAHIKONTAKTSED!$I137 &lt;&gt; ""),
    IF(
        OR(
            EXACT(LAHIKONTAKTSED!$I137, "Lapsevanem"),
            EXACT(LAHIKONTAKTSED!$I137, "Eestkostja")
        ),
        IF(
            OR(
                AND(_xlfn.NUMBERVALUE(LAHIKONTAKTSED!M137) &gt;  5000000, _xlfn.NUMBERVALUE(LAHIKONTAKTSED!M137) &lt;  5999999),
                AND(_xlfn.NUMBERVALUE(LAHIKONTAKTSED!M137) &gt; 50000000, _xlfn.NUMBERVALUE(LAHIKONTAKTSED!M137) &lt; 59999999)
            ),
            1,
            -2
        ),
        0
    ),
    ""
)</f>
        <v/>
      </c>
      <c r="N137" s="137" t="str">
        <f>IF(
    AND(LAHIKONTAKTSED!$AJ137,  LAHIKONTAKTSED!$I137 &lt;&gt; ""),
    IF(
        OR(
            EXACT(LAHIKONTAKTSED!$I137, "Lapsevanem"),
            EXACT(LAHIKONTAKTSED!$I137, "Eestkostja")
        ),
        IF(
            LAHIKONTAKTSED!N137 &lt;&gt; "",
            1,
            2
        ),
        0
    ),
    ""
)</f>
        <v/>
      </c>
      <c r="O137" s="136" t="str">
        <f>IF(
    LAHIKONTAKTSED!$AJ137,
    IF(LAHIKONTAKTSED!O137 &lt;&gt; "", 1, -1),
    ""
)</f>
        <v/>
      </c>
      <c r="P137" s="136" t="str">
        <f>IF(
    LAHIKONTAKTSED!$AJ137,
    IF(LAHIKONTAKTSED!P137 &lt;&gt; "", 1, -1),
    ""
)</f>
        <v/>
      </c>
      <c r="Q137" s="136" t="str">
        <f>IF(
    LAHIKONTAKTSED!$AJ137,
    IF(LAHIKONTAKTSED!Q137 &lt;&gt; "", 1, -1),
    ""
)</f>
        <v/>
      </c>
      <c r="R137" s="136" t="str">
        <f>IF(
    LAHIKONTAKTSED!$AJ137,
    IF(LAHIKONTAKTSED!R137 &lt;&gt; "", 1, 2),
    ""
)</f>
        <v/>
      </c>
      <c r="S137" s="158" t="str">
        <f ca="1">IF(LAHIKONTAKTSED!$AJ137,
    IF(AND(
        ISNUMBER(LAHIKONTAKTSED!S137),
        NOT(
            ISERROR(
                DATE(
                    YEAR(LAHIKONTAKTSED!S137),
                    MONTH(LAHIKONTAKTSED!S137),
                    DAY(LAHIKONTAKTSED!S137)
                )
            )
        ),
        IFERROR(LAHIKONTAKTSED!S137 &gt;= TODAY()-13, FALSE),
        IFERROR(LAHIKONTAKTSED!S137 &lt;= TODAY(), FALSE)
    ), 1, -2),
    ""
)</f>
        <v/>
      </c>
      <c r="T137" s="158" t="str">
        <f ca="1">IF(LAHIKONTAKTSED!$AJ137,
    IF(AND(
        ISNUMBER(LAHIKONTAKTSED!T137),
        NOT(
            ISERROR(
                DATE(
                    YEAR(LAHIKONTAKTSED!T137),
                    MONTH(LAHIKONTAKTSED!T137),
                    DAY(LAHIKONTAKTSED!T137)
                )
            )
        ),
        IFERROR(LAHIKONTAKTSED!T137 &gt;= TODAY()-13, FALSE),
        IFERROR(LAHIKONTAKTSED!T137 &lt;= TODAY()+1, FALSE)
    ), 1, -2),
    ""
)</f>
        <v/>
      </c>
      <c r="U137" s="159" t="str">
        <f ca="1">IF(LAHIKONTAKTSED!$AJ137,
    IF(AND(
        ISNUMBER(LAHIKONTAKTSED!U137),
        NOT(
            ISERROR(
                DATE(
                    YEAR(LAHIKONTAKTSED!U137),
                    MONTH(LAHIKONTAKTSED!U137),
                    DAY(LAHIKONTAKTSED!U137)
                )
            )
        ),
        IFERROR(LAHIKONTAKTSED!U137 &gt;= TODAY(), FALSE),
        IFERROR(LAHIKONTAKTSED!U137 &lt;= TODAY() + 11, FALSE)
    ), 1, -2),
    ""
)</f>
        <v/>
      </c>
      <c r="V137" s="136" t="str">
        <f>IF(
    LAHIKONTAKTSED!$AJ137,
    IF(LAHIKONTAKTSED!V137 &lt;&gt; "", 1, -1),
    ""
)</f>
        <v/>
      </c>
      <c r="W137" s="136" t="str">
        <f>IF(
    LAHIKONTAKTSED!$AJ137,
    IF(LAHIKONTAKTSED!W137 &lt;&gt; "", 1, -1),
    ""
)</f>
        <v/>
      </c>
      <c r="X137" s="159" t="str">
        <f ca="1">IF(
    AND(
        LAHIKONTAKTSED!$AJ137
    ),
    IF(
        LAHIKONTAKTSED!X137 &lt;&gt; "",
        IF(
            OR(
            AND(
                ISNUMBER(LAHIKONTAKTSED!X137),
                LAHIKONTAKTSED!X137 &gt; 30000000000,
                LAHIKONTAKTSED!X137 &lt; 63000000000,
                IFERROR(IF(
                    ISERROR(TEXT((CODE(MID("FEDCA@",LEFT(LAHIKONTAKTSED!X137,1),1))-50)*1000000+LEFT(LAHIKONTAKTSED!X137,7),"0000\.00\.00")+0),
                    FALSE,
                    IF(
                        IF(
                            MOD(SUMPRODUCT((MID(LAHIKONTAKTSED!X137,COLUMN($A$1:$J$1),1)+0),(MID("1234567891",COLUMN($A$1:$J$1),1)+0)),11)=10,
                            MOD(MOD(SUMPRODUCT((MID(LAHIKONTAKTSED!X137,COLUMN($A$1:$J$1),1)+0),(MID("3456789123",COLUMN($A$1:$J$1),1)+0)),11),10),
                            MOD(SUMPRODUCT((MID(LAHIKONTAKTSED!X137,COLUMN($A$1:$J$1),1)+0),(MID("1234567891",COLUMN($A$1:$J$1),1)+0)),11)
                        ) = MID(LAHIKONTAKTSED!X137,11,1)+0,
                        TRUE,
                        FALSE
                    )
                ), FALSE)
            ),
            AND(
                ISNUMBER(LAHIKONTAKTSED!X137),
                NOT(
                    ISERROR(
                        DATE(
                            YEAR(LAHIKONTAKTSED!X137),
                            MONTH(LAHIKONTAKTSED!X137),
                            DAY(LAHIKONTAKTSED!X137)
                        )
                    )
                ),
                IFERROR(LAHIKONTAKTSED!X137 &gt;= DATE(1910, 1, 1), FALSE),
                IFERROR(LAHIKONTAKTSED!X137 &lt;= TODAY(), FALSE)
            )
        ), 1, -2),
    -1),
    ""
)</f>
        <v/>
      </c>
    </row>
    <row r="138" spans="1:24" x14ac:dyDescent="0.35">
      <c r="A138" s="138" t="str">
        <f>LAHIKONTAKTSED!A138</f>
        <v/>
      </c>
      <c r="B138" s="154" t="str">
        <f ca="1">IF(LAHIKONTAKTSED!$AJ138,
    IF(AND(
        ISNUMBER(LAHIKONTAKTSED!B138),
        NOT(
            ISERROR(
                DATE(
                    YEAR(LAHIKONTAKTSED!B138),
                    MONTH(LAHIKONTAKTSED!B138),
                    DAY(LAHIKONTAKTSED!B138)
                )
            )
        ),
        IFERROR(LAHIKONTAKTSED!B138 &gt;= TODAY()-13, FALSE),
        IFERROR(LAHIKONTAKTSED!B138 &lt;= TODAY(), FALSE)
    ), 1, -2),
    ""
)</f>
        <v/>
      </c>
      <c r="C138" s="155" t="str">
        <f>IF(LAHIKONTAKTSED!$AJ138,
    IF(AND(
        LAHIKONTAKTSED!C138 &lt;&gt; ""
    ), 1, -2),
    ""
)</f>
        <v/>
      </c>
      <c r="D138" s="155" t="str">
        <f>IF(LAHIKONTAKTSED!$AJ138,
    IF(AND(
        LAHIKONTAKTSED!D138 &lt;&gt; ""
    ), 1, -2),
    ""
)</f>
        <v/>
      </c>
      <c r="E138" s="156" t="str">
        <f ca="1">IF(LAHIKONTAKTSED!$AJ138,
    IF(
        LAHIKONTAKTSED!E138 &lt;&gt; "",
        IF(
            OR(
            AND(
                ISNUMBER(LAHIKONTAKTSED!E138),
                LAHIKONTAKTSED!E138 &gt; 30000000000,
                LAHIKONTAKTSED!E138 &lt; 63000000000,
                IFERROR(IF(
                    ISERROR(TEXT((CODE(MID("FEDCA@",LEFT(LAHIKONTAKTSED!E138,1),1))-50)*1000000+LEFT(LAHIKONTAKTSED!E138,7),"0000\.00\.00")+0),
                    FALSE,
                    IF(
                        IF(
                            MOD(SUMPRODUCT((MID(LAHIKONTAKTSED!E138,COLUMN($A$1:$J$1),1)+0),(MID("1234567891",COLUMN($A$1:$J$1),1)+0)),11)=10,
                            MOD(MOD(SUMPRODUCT((MID(LAHIKONTAKTSED!E138,COLUMN($A$1:$J$1),1)+0),(MID("3456789123",COLUMN($A$1:$J$1),1)+0)),11),10),
                            MOD(SUMPRODUCT((MID(LAHIKONTAKTSED!E138,COLUMN($A$1:$J$1),1)+0),(MID("1234567891",COLUMN($A$1:$J$1),1)+0)),11)
                        ) = MID(LAHIKONTAKTSED!E138,11,1)+0,
                        TRUE,
                        FALSE
                    )
                ), FALSE)
            ),
            AND(
                ISNUMBER(LAHIKONTAKTSED!E138),
                NOT(
                    ISERROR(
                        DATE(
                            YEAR(LAHIKONTAKTSED!E138),
                            MONTH(LAHIKONTAKTSED!E138),
                            DAY(LAHIKONTAKTSED!E138)
                        )
                    )
                ),
                IFERROR(LAHIKONTAKTSED!E138 &gt;= DATE(1910, 1, 1), FALSE),
                IFERROR(LAHIKONTAKTSED!E138 &lt;= TODAY(), FALSE)
            )
        ), 1, -2),
    -1),
    ""
)</f>
        <v/>
      </c>
      <c r="F138" s="137" t="str">
        <f>IF(LAHIKONTAKTSED!$AJ138,
    IF(
        OR(
            LAHIKONTAKTSED!$I138 = "Lapsevanem",
            LAHIKONTAKTSED!$I138 = "Eestkostja"
        ),
        0,
        IF(
            OR(
                AND(_xlfn.NUMBERVALUE(LAHIKONTAKTSED!F138) &gt;  5000000, _xlfn.NUMBERVALUE(LAHIKONTAKTSED!F138) &lt;  5999999),
                AND(_xlfn.NUMBERVALUE(LAHIKONTAKTSED!F138) &gt; 50000000, _xlfn.NUMBERVALUE(LAHIKONTAKTSED!F138) &lt; 59999999)
            ),
            1,
            -2
        )
    ),
    ""
)</f>
        <v/>
      </c>
      <c r="G138" s="137" t="str">
        <f>IF(LAHIKONTAKTSED!$AJ138,
    IF(
        OR(
            LAHIKONTAKTSED!$I138 = "Lapsevanem",
            LAHIKONTAKTSED!$I138 = "Eestkostja"
        ),
        0,
        IF(
            LAHIKONTAKTSED!G138 &lt;&gt; "",
            1,
            2
        )
    ),
    ""
)</f>
        <v/>
      </c>
      <c r="H138" s="137" t="str">
        <f>IF(LAHIKONTAKTSED!$AJ138, IF(LAHIKONTAKTSED!H138 &lt;&gt; "", 1, 2), "")</f>
        <v/>
      </c>
      <c r="I138" s="157" t="str">
        <f>IF(LAHIKONTAKTSED!$AJ138,
    IF(OR(
        EXACT(LAHIKONTAKTSED!I138, "Lähikontaktne"),
        EXACT(LAHIKONTAKTSED!I138, "Lapsevanem"),
        EXACT(LAHIKONTAKTSED!I138, "Eestkostja")
    ), 1, -2),
    ""
)</f>
        <v/>
      </c>
      <c r="J138" s="137" t="str">
        <f>IF(
    AND(LAHIKONTAKTSED!$AJ138,  LAHIKONTAKTSED!$I138 &lt;&gt; ""),
    IF(
        OR(
            EXACT(LAHIKONTAKTSED!$I138, "Lapsevanem"),
            EXACT(LAHIKONTAKTSED!$I138, "Eestkostja")
        ),
        IF(
            LAHIKONTAKTSED!J138 &lt;&gt; "",
            1,
            -2
        ),
        0
    ),
    ""
)</f>
        <v/>
      </c>
      <c r="K138" s="137" t="str">
        <f>IF(
    AND(LAHIKONTAKTSED!$AJ138,  LAHIKONTAKTSED!$I138 &lt;&gt; ""),
    IF(
        OR(
            EXACT(LAHIKONTAKTSED!$I138, "Lapsevanem"),
            EXACT(LAHIKONTAKTSED!$I138, "Eestkostja")
        ),
        IF(
            LAHIKONTAKTSED!K138 &lt;&gt; "",
            1,
            -2
        ),
        0
    ),
    ""
)</f>
        <v/>
      </c>
      <c r="L138" s="137" t="str">
        <f ca="1">IF(
    AND(LAHIKONTAKTSED!$AJ138,  LAHIKONTAKTSED!$I138 &lt;&gt; ""),
    IF(
        OR(
            EXACT(LAHIKONTAKTSED!$I138, "Lapsevanem"),
            EXACT(LAHIKONTAKTSED!$I138, "Eestkostja")
        ),
        IF(
            LAHIKONTAKTSED!L138 &lt;&gt; "",
            IF(
                OR(
                    AND(
                        ISNUMBER(LAHIKONTAKTSED!L138),
                        LAHIKONTAKTSED!L138 &gt; 30000000000,
                        LAHIKONTAKTSED!L138 &lt; 63000000000,
                        IF(
                            ISERROR(TEXT((CODE(MID("FEDCA@",LEFT(LAHIKONTAKTSED!L138,1),1))-50)*1000000+LEFT(LAHIKONTAKTSED!L138,7),"0000\.00\.00")+0),
                            FALSE,
                            IF(
                                IF(
                                    MOD(SUMPRODUCT((MID(LAHIKONTAKTSED!L138,COLUMN($A$1:$J$1),1)+0),(MID("1234567891",COLUMN($A$1:$J$1),1)+0)),11)=10,
                                    MOD(MOD(SUMPRODUCT((MID(LAHIKONTAKTSED!L138,COLUMN($A$1:$J$1),1)+0),(MID("3456789123",COLUMN($A$1:$J$1),1)+0)),11),10),
                                    MOD(SUMPRODUCT((MID(LAHIKONTAKTSED!L138,COLUMN($A$1:$J$1),1)+0),(MID("1234567891",COLUMN($A$1:$J$1),1)+0)),11)
                                ) = MID(LAHIKONTAKTSED!L138,11,1)+0,
                                TRUE,
                                FALSE
                            )
                        )
                    ),
                    AND(
                        ISNUMBER(LAHIKONTAKTSED!L138),
                        NOT(
                            ISERROR(
                                DATE(
                                    YEAR(LAHIKONTAKTSED!L138),
                                    MONTH(LAHIKONTAKTSED!L138),
                                    DAY(LAHIKONTAKTSED!L138)
                                )
                            )
                        ),
                        IFERROR(LAHIKONTAKTSED!L138 &gt;= DATE(1910, 1, 1), FALSE),
                        IFERROR(LAHIKONTAKTSED!L138 &lt;= TODAY(), FALSE)
                    )
                ),
                1,
                -2),
            -1
        ),
        0
    ),
    ""
)</f>
        <v/>
      </c>
      <c r="M138" s="137" t="str">
        <f>IF(
    AND(LAHIKONTAKTSED!$AJ138,  LAHIKONTAKTSED!$I138 &lt;&gt; ""),
    IF(
        OR(
            EXACT(LAHIKONTAKTSED!$I138, "Lapsevanem"),
            EXACT(LAHIKONTAKTSED!$I138, "Eestkostja")
        ),
        IF(
            OR(
                AND(_xlfn.NUMBERVALUE(LAHIKONTAKTSED!M138) &gt;  5000000, _xlfn.NUMBERVALUE(LAHIKONTAKTSED!M138) &lt;  5999999),
                AND(_xlfn.NUMBERVALUE(LAHIKONTAKTSED!M138) &gt; 50000000, _xlfn.NUMBERVALUE(LAHIKONTAKTSED!M138) &lt; 59999999)
            ),
            1,
            -2
        ),
        0
    ),
    ""
)</f>
        <v/>
      </c>
      <c r="N138" s="137" t="str">
        <f>IF(
    AND(LAHIKONTAKTSED!$AJ138,  LAHIKONTAKTSED!$I138 &lt;&gt; ""),
    IF(
        OR(
            EXACT(LAHIKONTAKTSED!$I138, "Lapsevanem"),
            EXACT(LAHIKONTAKTSED!$I138, "Eestkostja")
        ),
        IF(
            LAHIKONTAKTSED!N138 &lt;&gt; "",
            1,
            2
        ),
        0
    ),
    ""
)</f>
        <v/>
      </c>
      <c r="O138" s="136" t="str">
        <f>IF(
    LAHIKONTAKTSED!$AJ138,
    IF(LAHIKONTAKTSED!O138 &lt;&gt; "", 1, -1),
    ""
)</f>
        <v/>
      </c>
      <c r="P138" s="136" t="str">
        <f>IF(
    LAHIKONTAKTSED!$AJ138,
    IF(LAHIKONTAKTSED!P138 &lt;&gt; "", 1, -1),
    ""
)</f>
        <v/>
      </c>
      <c r="Q138" s="136" t="str">
        <f>IF(
    LAHIKONTAKTSED!$AJ138,
    IF(LAHIKONTAKTSED!Q138 &lt;&gt; "", 1, -1),
    ""
)</f>
        <v/>
      </c>
      <c r="R138" s="136" t="str">
        <f>IF(
    LAHIKONTAKTSED!$AJ138,
    IF(LAHIKONTAKTSED!R138 &lt;&gt; "", 1, 2),
    ""
)</f>
        <v/>
      </c>
      <c r="S138" s="158" t="str">
        <f ca="1">IF(LAHIKONTAKTSED!$AJ138,
    IF(AND(
        ISNUMBER(LAHIKONTAKTSED!S138),
        NOT(
            ISERROR(
                DATE(
                    YEAR(LAHIKONTAKTSED!S138),
                    MONTH(LAHIKONTAKTSED!S138),
                    DAY(LAHIKONTAKTSED!S138)
                )
            )
        ),
        IFERROR(LAHIKONTAKTSED!S138 &gt;= TODAY()-13, FALSE),
        IFERROR(LAHIKONTAKTSED!S138 &lt;= TODAY(), FALSE)
    ), 1, -2),
    ""
)</f>
        <v/>
      </c>
      <c r="T138" s="158" t="str">
        <f ca="1">IF(LAHIKONTAKTSED!$AJ138,
    IF(AND(
        ISNUMBER(LAHIKONTAKTSED!T138),
        NOT(
            ISERROR(
                DATE(
                    YEAR(LAHIKONTAKTSED!T138),
                    MONTH(LAHIKONTAKTSED!T138),
                    DAY(LAHIKONTAKTSED!T138)
                )
            )
        ),
        IFERROR(LAHIKONTAKTSED!T138 &gt;= TODAY()-13, FALSE),
        IFERROR(LAHIKONTAKTSED!T138 &lt;= TODAY()+1, FALSE)
    ), 1, -2),
    ""
)</f>
        <v/>
      </c>
      <c r="U138" s="159" t="str">
        <f ca="1">IF(LAHIKONTAKTSED!$AJ138,
    IF(AND(
        ISNUMBER(LAHIKONTAKTSED!U138),
        NOT(
            ISERROR(
                DATE(
                    YEAR(LAHIKONTAKTSED!U138),
                    MONTH(LAHIKONTAKTSED!U138),
                    DAY(LAHIKONTAKTSED!U138)
                )
            )
        ),
        IFERROR(LAHIKONTAKTSED!U138 &gt;= TODAY(), FALSE),
        IFERROR(LAHIKONTAKTSED!U138 &lt;= TODAY() + 11, FALSE)
    ), 1, -2),
    ""
)</f>
        <v/>
      </c>
      <c r="V138" s="136" t="str">
        <f>IF(
    LAHIKONTAKTSED!$AJ138,
    IF(LAHIKONTAKTSED!V138 &lt;&gt; "", 1, -1),
    ""
)</f>
        <v/>
      </c>
      <c r="W138" s="136" t="str">
        <f>IF(
    LAHIKONTAKTSED!$AJ138,
    IF(LAHIKONTAKTSED!W138 &lt;&gt; "", 1, -1),
    ""
)</f>
        <v/>
      </c>
      <c r="X138" s="159" t="str">
        <f ca="1">IF(
    AND(
        LAHIKONTAKTSED!$AJ138
    ),
    IF(
        LAHIKONTAKTSED!X138 &lt;&gt; "",
        IF(
            OR(
            AND(
                ISNUMBER(LAHIKONTAKTSED!X138),
                LAHIKONTAKTSED!X138 &gt; 30000000000,
                LAHIKONTAKTSED!X138 &lt; 63000000000,
                IFERROR(IF(
                    ISERROR(TEXT((CODE(MID("FEDCA@",LEFT(LAHIKONTAKTSED!X138,1),1))-50)*1000000+LEFT(LAHIKONTAKTSED!X138,7),"0000\.00\.00")+0),
                    FALSE,
                    IF(
                        IF(
                            MOD(SUMPRODUCT((MID(LAHIKONTAKTSED!X138,COLUMN($A$1:$J$1),1)+0),(MID("1234567891",COLUMN($A$1:$J$1),1)+0)),11)=10,
                            MOD(MOD(SUMPRODUCT((MID(LAHIKONTAKTSED!X138,COLUMN($A$1:$J$1),1)+0),(MID("3456789123",COLUMN($A$1:$J$1),1)+0)),11),10),
                            MOD(SUMPRODUCT((MID(LAHIKONTAKTSED!X138,COLUMN($A$1:$J$1),1)+0),(MID("1234567891",COLUMN($A$1:$J$1),1)+0)),11)
                        ) = MID(LAHIKONTAKTSED!X138,11,1)+0,
                        TRUE,
                        FALSE
                    )
                ), FALSE)
            ),
            AND(
                ISNUMBER(LAHIKONTAKTSED!X138),
                NOT(
                    ISERROR(
                        DATE(
                            YEAR(LAHIKONTAKTSED!X138),
                            MONTH(LAHIKONTAKTSED!X138),
                            DAY(LAHIKONTAKTSED!X138)
                        )
                    )
                ),
                IFERROR(LAHIKONTAKTSED!X138 &gt;= DATE(1910, 1, 1), FALSE),
                IFERROR(LAHIKONTAKTSED!X138 &lt;= TODAY(), FALSE)
            )
        ), 1, -2),
    -1),
    ""
)</f>
        <v/>
      </c>
    </row>
    <row r="139" spans="1:24" x14ac:dyDescent="0.35">
      <c r="A139" s="138" t="str">
        <f>LAHIKONTAKTSED!A139</f>
        <v/>
      </c>
      <c r="B139" s="154" t="str">
        <f ca="1">IF(LAHIKONTAKTSED!$AJ139,
    IF(AND(
        ISNUMBER(LAHIKONTAKTSED!B139),
        NOT(
            ISERROR(
                DATE(
                    YEAR(LAHIKONTAKTSED!B139),
                    MONTH(LAHIKONTAKTSED!B139),
                    DAY(LAHIKONTAKTSED!B139)
                )
            )
        ),
        IFERROR(LAHIKONTAKTSED!B139 &gt;= TODAY()-13, FALSE),
        IFERROR(LAHIKONTAKTSED!B139 &lt;= TODAY(), FALSE)
    ), 1, -2),
    ""
)</f>
        <v/>
      </c>
      <c r="C139" s="155" t="str">
        <f>IF(LAHIKONTAKTSED!$AJ139,
    IF(AND(
        LAHIKONTAKTSED!C139 &lt;&gt; ""
    ), 1, -2),
    ""
)</f>
        <v/>
      </c>
      <c r="D139" s="155" t="str">
        <f>IF(LAHIKONTAKTSED!$AJ139,
    IF(AND(
        LAHIKONTAKTSED!D139 &lt;&gt; ""
    ), 1, -2),
    ""
)</f>
        <v/>
      </c>
      <c r="E139" s="156" t="str">
        <f ca="1">IF(LAHIKONTAKTSED!$AJ139,
    IF(
        LAHIKONTAKTSED!E139 &lt;&gt; "",
        IF(
            OR(
            AND(
                ISNUMBER(LAHIKONTAKTSED!E139),
                LAHIKONTAKTSED!E139 &gt; 30000000000,
                LAHIKONTAKTSED!E139 &lt; 63000000000,
                IFERROR(IF(
                    ISERROR(TEXT((CODE(MID("FEDCA@",LEFT(LAHIKONTAKTSED!E139,1),1))-50)*1000000+LEFT(LAHIKONTAKTSED!E139,7),"0000\.00\.00")+0),
                    FALSE,
                    IF(
                        IF(
                            MOD(SUMPRODUCT((MID(LAHIKONTAKTSED!E139,COLUMN($A$1:$J$1),1)+0),(MID("1234567891",COLUMN($A$1:$J$1),1)+0)),11)=10,
                            MOD(MOD(SUMPRODUCT((MID(LAHIKONTAKTSED!E139,COLUMN($A$1:$J$1),1)+0),(MID("3456789123",COLUMN($A$1:$J$1),1)+0)),11),10),
                            MOD(SUMPRODUCT((MID(LAHIKONTAKTSED!E139,COLUMN($A$1:$J$1),1)+0),(MID("1234567891",COLUMN($A$1:$J$1),1)+0)),11)
                        ) = MID(LAHIKONTAKTSED!E139,11,1)+0,
                        TRUE,
                        FALSE
                    )
                ), FALSE)
            ),
            AND(
                ISNUMBER(LAHIKONTAKTSED!E139),
                NOT(
                    ISERROR(
                        DATE(
                            YEAR(LAHIKONTAKTSED!E139),
                            MONTH(LAHIKONTAKTSED!E139),
                            DAY(LAHIKONTAKTSED!E139)
                        )
                    )
                ),
                IFERROR(LAHIKONTAKTSED!E139 &gt;= DATE(1910, 1, 1), FALSE),
                IFERROR(LAHIKONTAKTSED!E139 &lt;= TODAY(), FALSE)
            )
        ), 1, -2),
    -1),
    ""
)</f>
        <v/>
      </c>
      <c r="F139" s="137" t="str">
        <f>IF(LAHIKONTAKTSED!$AJ139,
    IF(
        OR(
            LAHIKONTAKTSED!$I139 = "Lapsevanem",
            LAHIKONTAKTSED!$I139 = "Eestkostja"
        ),
        0,
        IF(
            OR(
                AND(_xlfn.NUMBERVALUE(LAHIKONTAKTSED!F139) &gt;  5000000, _xlfn.NUMBERVALUE(LAHIKONTAKTSED!F139) &lt;  5999999),
                AND(_xlfn.NUMBERVALUE(LAHIKONTAKTSED!F139) &gt; 50000000, _xlfn.NUMBERVALUE(LAHIKONTAKTSED!F139) &lt; 59999999)
            ),
            1,
            -2
        )
    ),
    ""
)</f>
        <v/>
      </c>
      <c r="G139" s="137" t="str">
        <f>IF(LAHIKONTAKTSED!$AJ139,
    IF(
        OR(
            LAHIKONTAKTSED!$I139 = "Lapsevanem",
            LAHIKONTAKTSED!$I139 = "Eestkostja"
        ),
        0,
        IF(
            LAHIKONTAKTSED!G139 &lt;&gt; "",
            1,
            2
        )
    ),
    ""
)</f>
        <v/>
      </c>
      <c r="H139" s="137" t="str">
        <f>IF(LAHIKONTAKTSED!$AJ139, IF(LAHIKONTAKTSED!H139 &lt;&gt; "", 1, 2), "")</f>
        <v/>
      </c>
      <c r="I139" s="157" t="str">
        <f>IF(LAHIKONTAKTSED!$AJ139,
    IF(OR(
        EXACT(LAHIKONTAKTSED!I139, "Lähikontaktne"),
        EXACT(LAHIKONTAKTSED!I139, "Lapsevanem"),
        EXACT(LAHIKONTAKTSED!I139, "Eestkostja")
    ), 1, -2),
    ""
)</f>
        <v/>
      </c>
      <c r="J139" s="137" t="str">
        <f>IF(
    AND(LAHIKONTAKTSED!$AJ139,  LAHIKONTAKTSED!$I139 &lt;&gt; ""),
    IF(
        OR(
            EXACT(LAHIKONTAKTSED!$I139, "Lapsevanem"),
            EXACT(LAHIKONTAKTSED!$I139, "Eestkostja")
        ),
        IF(
            LAHIKONTAKTSED!J139 &lt;&gt; "",
            1,
            -2
        ),
        0
    ),
    ""
)</f>
        <v/>
      </c>
      <c r="K139" s="137" t="str">
        <f>IF(
    AND(LAHIKONTAKTSED!$AJ139,  LAHIKONTAKTSED!$I139 &lt;&gt; ""),
    IF(
        OR(
            EXACT(LAHIKONTAKTSED!$I139, "Lapsevanem"),
            EXACT(LAHIKONTAKTSED!$I139, "Eestkostja")
        ),
        IF(
            LAHIKONTAKTSED!K139 &lt;&gt; "",
            1,
            -2
        ),
        0
    ),
    ""
)</f>
        <v/>
      </c>
      <c r="L139" s="137" t="str">
        <f ca="1">IF(
    AND(LAHIKONTAKTSED!$AJ139,  LAHIKONTAKTSED!$I139 &lt;&gt; ""),
    IF(
        OR(
            EXACT(LAHIKONTAKTSED!$I139, "Lapsevanem"),
            EXACT(LAHIKONTAKTSED!$I139, "Eestkostja")
        ),
        IF(
            LAHIKONTAKTSED!L139 &lt;&gt; "",
            IF(
                OR(
                    AND(
                        ISNUMBER(LAHIKONTAKTSED!L139),
                        LAHIKONTAKTSED!L139 &gt; 30000000000,
                        LAHIKONTAKTSED!L139 &lt; 63000000000,
                        IF(
                            ISERROR(TEXT((CODE(MID("FEDCA@",LEFT(LAHIKONTAKTSED!L139,1),1))-50)*1000000+LEFT(LAHIKONTAKTSED!L139,7),"0000\.00\.00")+0),
                            FALSE,
                            IF(
                                IF(
                                    MOD(SUMPRODUCT((MID(LAHIKONTAKTSED!L139,COLUMN($A$1:$J$1),1)+0),(MID("1234567891",COLUMN($A$1:$J$1),1)+0)),11)=10,
                                    MOD(MOD(SUMPRODUCT((MID(LAHIKONTAKTSED!L139,COLUMN($A$1:$J$1),1)+0),(MID("3456789123",COLUMN($A$1:$J$1),1)+0)),11),10),
                                    MOD(SUMPRODUCT((MID(LAHIKONTAKTSED!L139,COLUMN($A$1:$J$1),1)+0),(MID("1234567891",COLUMN($A$1:$J$1),1)+0)),11)
                                ) = MID(LAHIKONTAKTSED!L139,11,1)+0,
                                TRUE,
                                FALSE
                            )
                        )
                    ),
                    AND(
                        ISNUMBER(LAHIKONTAKTSED!L139),
                        NOT(
                            ISERROR(
                                DATE(
                                    YEAR(LAHIKONTAKTSED!L139),
                                    MONTH(LAHIKONTAKTSED!L139),
                                    DAY(LAHIKONTAKTSED!L139)
                                )
                            )
                        ),
                        IFERROR(LAHIKONTAKTSED!L139 &gt;= DATE(1910, 1, 1), FALSE),
                        IFERROR(LAHIKONTAKTSED!L139 &lt;= TODAY(), FALSE)
                    )
                ),
                1,
                -2),
            -1
        ),
        0
    ),
    ""
)</f>
        <v/>
      </c>
      <c r="M139" s="137" t="str">
        <f>IF(
    AND(LAHIKONTAKTSED!$AJ139,  LAHIKONTAKTSED!$I139 &lt;&gt; ""),
    IF(
        OR(
            EXACT(LAHIKONTAKTSED!$I139, "Lapsevanem"),
            EXACT(LAHIKONTAKTSED!$I139, "Eestkostja")
        ),
        IF(
            OR(
                AND(_xlfn.NUMBERVALUE(LAHIKONTAKTSED!M139) &gt;  5000000, _xlfn.NUMBERVALUE(LAHIKONTAKTSED!M139) &lt;  5999999),
                AND(_xlfn.NUMBERVALUE(LAHIKONTAKTSED!M139) &gt; 50000000, _xlfn.NUMBERVALUE(LAHIKONTAKTSED!M139) &lt; 59999999)
            ),
            1,
            -2
        ),
        0
    ),
    ""
)</f>
        <v/>
      </c>
      <c r="N139" s="137" t="str">
        <f>IF(
    AND(LAHIKONTAKTSED!$AJ139,  LAHIKONTAKTSED!$I139 &lt;&gt; ""),
    IF(
        OR(
            EXACT(LAHIKONTAKTSED!$I139, "Lapsevanem"),
            EXACT(LAHIKONTAKTSED!$I139, "Eestkostja")
        ),
        IF(
            LAHIKONTAKTSED!N139 &lt;&gt; "",
            1,
            2
        ),
        0
    ),
    ""
)</f>
        <v/>
      </c>
      <c r="O139" s="136" t="str">
        <f>IF(
    LAHIKONTAKTSED!$AJ139,
    IF(LAHIKONTAKTSED!O139 &lt;&gt; "", 1, -1),
    ""
)</f>
        <v/>
      </c>
      <c r="P139" s="136" t="str">
        <f>IF(
    LAHIKONTAKTSED!$AJ139,
    IF(LAHIKONTAKTSED!P139 &lt;&gt; "", 1, -1),
    ""
)</f>
        <v/>
      </c>
      <c r="Q139" s="136" t="str">
        <f>IF(
    LAHIKONTAKTSED!$AJ139,
    IF(LAHIKONTAKTSED!Q139 &lt;&gt; "", 1, -1),
    ""
)</f>
        <v/>
      </c>
      <c r="R139" s="136" t="str">
        <f>IF(
    LAHIKONTAKTSED!$AJ139,
    IF(LAHIKONTAKTSED!R139 &lt;&gt; "", 1, 2),
    ""
)</f>
        <v/>
      </c>
      <c r="S139" s="158" t="str">
        <f ca="1">IF(LAHIKONTAKTSED!$AJ139,
    IF(AND(
        ISNUMBER(LAHIKONTAKTSED!S139),
        NOT(
            ISERROR(
                DATE(
                    YEAR(LAHIKONTAKTSED!S139),
                    MONTH(LAHIKONTAKTSED!S139),
                    DAY(LAHIKONTAKTSED!S139)
                )
            )
        ),
        IFERROR(LAHIKONTAKTSED!S139 &gt;= TODAY()-13, FALSE),
        IFERROR(LAHIKONTAKTSED!S139 &lt;= TODAY(), FALSE)
    ), 1, -2),
    ""
)</f>
        <v/>
      </c>
      <c r="T139" s="158" t="str">
        <f ca="1">IF(LAHIKONTAKTSED!$AJ139,
    IF(AND(
        ISNUMBER(LAHIKONTAKTSED!T139),
        NOT(
            ISERROR(
                DATE(
                    YEAR(LAHIKONTAKTSED!T139),
                    MONTH(LAHIKONTAKTSED!T139),
                    DAY(LAHIKONTAKTSED!T139)
                )
            )
        ),
        IFERROR(LAHIKONTAKTSED!T139 &gt;= TODAY()-13, FALSE),
        IFERROR(LAHIKONTAKTSED!T139 &lt;= TODAY()+1, FALSE)
    ), 1, -2),
    ""
)</f>
        <v/>
      </c>
      <c r="U139" s="159" t="str">
        <f ca="1">IF(LAHIKONTAKTSED!$AJ139,
    IF(AND(
        ISNUMBER(LAHIKONTAKTSED!U139),
        NOT(
            ISERROR(
                DATE(
                    YEAR(LAHIKONTAKTSED!U139),
                    MONTH(LAHIKONTAKTSED!U139),
                    DAY(LAHIKONTAKTSED!U139)
                )
            )
        ),
        IFERROR(LAHIKONTAKTSED!U139 &gt;= TODAY(), FALSE),
        IFERROR(LAHIKONTAKTSED!U139 &lt;= TODAY() + 11, FALSE)
    ), 1, -2),
    ""
)</f>
        <v/>
      </c>
      <c r="V139" s="136" t="str">
        <f>IF(
    LAHIKONTAKTSED!$AJ139,
    IF(LAHIKONTAKTSED!V139 &lt;&gt; "", 1, -1),
    ""
)</f>
        <v/>
      </c>
      <c r="W139" s="136" t="str">
        <f>IF(
    LAHIKONTAKTSED!$AJ139,
    IF(LAHIKONTAKTSED!W139 &lt;&gt; "", 1, -1),
    ""
)</f>
        <v/>
      </c>
      <c r="X139" s="159" t="str">
        <f ca="1">IF(
    AND(
        LAHIKONTAKTSED!$AJ139
    ),
    IF(
        LAHIKONTAKTSED!X139 &lt;&gt; "",
        IF(
            OR(
            AND(
                ISNUMBER(LAHIKONTAKTSED!X139),
                LAHIKONTAKTSED!X139 &gt; 30000000000,
                LAHIKONTAKTSED!X139 &lt; 63000000000,
                IFERROR(IF(
                    ISERROR(TEXT((CODE(MID("FEDCA@",LEFT(LAHIKONTAKTSED!X139,1),1))-50)*1000000+LEFT(LAHIKONTAKTSED!X139,7),"0000\.00\.00")+0),
                    FALSE,
                    IF(
                        IF(
                            MOD(SUMPRODUCT((MID(LAHIKONTAKTSED!X139,COLUMN($A$1:$J$1),1)+0),(MID("1234567891",COLUMN($A$1:$J$1),1)+0)),11)=10,
                            MOD(MOD(SUMPRODUCT((MID(LAHIKONTAKTSED!X139,COLUMN($A$1:$J$1),1)+0),(MID("3456789123",COLUMN($A$1:$J$1),1)+0)),11),10),
                            MOD(SUMPRODUCT((MID(LAHIKONTAKTSED!X139,COLUMN($A$1:$J$1),1)+0),(MID("1234567891",COLUMN($A$1:$J$1),1)+0)),11)
                        ) = MID(LAHIKONTAKTSED!X139,11,1)+0,
                        TRUE,
                        FALSE
                    )
                ), FALSE)
            ),
            AND(
                ISNUMBER(LAHIKONTAKTSED!X139),
                NOT(
                    ISERROR(
                        DATE(
                            YEAR(LAHIKONTAKTSED!X139),
                            MONTH(LAHIKONTAKTSED!X139),
                            DAY(LAHIKONTAKTSED!X139)
                        )
                    )
                ),
                IFERROR(LAHIKONTAKTSED!X139 &gt;= DATE(1910, 1, 1), FALSE),
                IFERROR(LAHIKONTAKTSED!X139 &lt;= TODAY(), FALSE)
            )
        ), 1, -2),
    -1),
    ""
)</f>
        <v/>
      </c>
    </row>
    <row r="140" spans="1:24" x14ac:dyDescent="0.35">
      <c r="A140" s="138" t="str">
        <f>LAHIKONTAKTSED!A140</f>
        <v/>
      </c>
      <c r="B140" s="154" t="str">
        <f ca="1">IF(LAHIKONTAKTSED!$AJ140,
    IF(AND(
        ISNUMBER(LAHIKONTAKTSED!B140),
        NOT(
            ISERROR(
                DATE(
                    YEAR(LAHIKONTAKTSED!B140),
                    MONTH(LAHIKONTAKTSED!B140),
                    DAY(LAHIKONTAKTSED!B140)
                )
            )
        ),
        IFERROR(LAHIKONTAKTSED!B140 &gt;= TODAY()-13, FALSE),
        IFERROR(LAHIKONTAKTSED!B140 &lt;= TODAY(), FALSE)
    ), 1, -2),
    ""
)</f>
        <v/>
      </c>
      <c r="C140" s="155" t="str">
        <f>IF(LAHIKONTAKTSED!$AJ140,
    IF(AND(
        LAHIKONTAKTSED!C140 &lt;&gt; ""
    ), 1, -2),
    ""
)</f>
        <v/>
      </c>
      <c r="D140" s="155" t="str">
        <f>IF(LAHIKONTAKTSED!$AJ140,
    IF(AND(
        LAHIKONTAKTSED!D140 &lt;&gt; ""
    ), 1, -2),
    ""
)</f>
        <v/>
      </c>
      <c r="E140" s="156" t="str">
        <f ca="1">IF(LAHIKONTAKTSED!$AJ140,
    IF(
        LAHIKONTAKTSED!E140 &lt;&gt; "",
        IF(
            OR(
            AND(
                ISNUMBER(LAHIKONTAKTSED!E140),
                LAHIKONTAKTSED!E140 &gt; 30000000000,
                LAHIKONTAKTSED!E140 &lt; 63000000000,
                IFERROR(IF(
                    ISERROR(TEXT((CODE(MID("FEDCA@",LEFT(LAHIKONTAKTSED!E140,1),1))-50)*1000000+LEFT(LAHIKONTAKTSED!E140,7),"0000\.00\.00")+0),
                    FALSE,
                    IF(
                        IF(
                            MOD(SUMPRODUCT((MID(LAHIKONTAKTSED!E140,COLUMN($A$1:$J$1),1)+0),(MID("1234567891",COLUMN($A$1:$J$1),1)+0)),11)=10,
                            MOD(MOD(SUMPRODUCT((MID(LAHIKONTAKTSED!E140,COLUMN($A$1:$J$1),1)+0),(MID("3456789123",COLUMN($A$1:$J$1),1)+0)),11),10),
                            MOD(SUMPRODUCT((MID(LAHIKONTAKTSED!E140,COLUMN($A$1:$J$1),1)+0),(MID("1234567891",COLUMN($A$1:$J$1),1)+0)),11)
                        ) = MID(LAHIKONTAKTSED!E140,11,1)+0,
                        TRUE,
                        FALSE
                    )
                ), FALSE)
            ),
            AND(
                ISNUMBER(LAHIKONTAKTSED!E140),
                NOT(
                    ISERROR(
                        DATE(
                            YEAR(LAHIKONTAKTSED!E140),
                            MONTH(LAHIKONTAKTSED!E140),
                            DAY(LAHIKONTAKTSED!E140)
                        )
                    )
                ),
                IFERROR(LAHIKONTAKTSED!E140 &gt;= DATE(1910, 1, 1), FALSE),
                IFERROR(LAHIKONTAKTSED!E140 &lt;= TODAY(), FALSE)
            )
        ), 1, -2),
    -1),
    ""
)</f>
        <v/>
      </c>
      <c r="F140" s="137" t="str">
        <f>IF(LAHIKONTAKTSED!$AJ140,
    IF(
        OR(
            LAHIKONTAKTSED!$I140 = "Lapsevanem",
            LAHIKONTAKTSED!$I140 = "Eestkostja"
        ),
        0,
        IF(
            OR(
                AND(_xlfn.NUMBERVALUE(LAHIKONTAKTSED!F140) &gt;  5000000, _xlfn.NUMBERVALUE(LAHIKONTAKTSED!F140) &lt;  5999999),
                AND(_xlfn.NUMBERVALUE(LAHIKONTAKTSED!F140) &gt; 50000000, _xlfn.NUMBERVALUE(LAHIKONTAKTSED!F140) &lt; 59999999)
            ),
            1,
            -2
        )
    ),
    ""
)</f>
        <v/>
      </c>
      <c r="G140" s="137" t="str">
        <f>IF(LAHIKONTAKTSED!$AJ140,
    IF(
        OR(
            LAHIKONTAKTSED!$I140 = "Lapsevanem",
            LAHIKONTAKTSED!$I140 = "Eestkostja"
        ),
        0,
        IF(
            LAHIKONTAKTSED!G140 &lt;&gt; "",
            1,
            2
        )
    ),
    ""
)</f>
        <v/>
      </c>
      <c r="H140" s="137" t="str">
        <f>IF(LAHIKONTAKTSED!$AJ140, IF(LAHIKONTAKTSED!H140 &lt;&gt; "", 1, 2), "")</f>
        <v/>
      </c>
      <c r="I140" s="157" t="str">
        <f>IF(LAHIKONTAKTSED!$AJ140,
    IF(OR(
        EXACT(LAHIKONTAKTSED!I140, "Lähikontaktne"),
        EXACT(LAHIKONTAKTSED!I140, "Lapsevanem"),
        EXACT(LAHIKONTAKTSED!I140, "Eestkostja")
    ), 1, -2),
    ""
)</f>
        <v/>
      </c>
      <c r="J140" s="137" t="str">
        <f>IF(
    AND(LAHIKONTAKTSED!$AJ140,  LAHIKONTAKTSED!$I140 &lt;&gt; ""),
    IF(
        OR(
            EXACT(LAHIKONTAKTSED!$I140, "Lapsevanem"),
            EXACT(LAHIKONTAKTSED!$I140, "Eestkostja")
        ),
        IF(
            LAHIKONTAKTSED!J140 &lt;&gt; "",
            1,
            -2
        ),
        0
    ),
    ""
)</f>
        <v/>
      </c>
      <c r="K140" s="137" t="str">
        <f>IF(
    AND(LAHIKONTAKTSED!$AJ140,  LAHIKONTAKTSED!$I140 &lt;&gt; ""),
    IF(
        OR(
            EXACT(LAHIKONTAKTSED!$I140, "Lapsevanem"),
            EXACT(LAHIKONTAKTSED!$I140, "Eestkostja")
        ),
        IF(
            LAHIKONTAKTSED!K140 &lt;&gt; "",
            1,
            -2
        ),
        0
    ),
    ""
)</f>
        <v/>
      </c>
      <c r="L140" s="137" t="str">
        <f ca="1">IF(
    AND(LAHIKONTAKTSED!$AJ140,  LAHIKONTAKTSED!$I140 &lt;&gt; ""),
    IF(
        OR(
            EXACT(LAHIKONTAKTSED!$I140, "Lapsevanem"),
            EXACT(LAHIKONTAKTSED!$I140, "Eestkostja")
        ),
        IF(
            LAHIKONTAKTSED!L140 &lt;&gt; "",
            IF(
                OR(
                    AND(
                        ISNUMBER(LAHIKONTAKTSED!L140),
                        LAHIKONTAKTSED!L140 &gt; 30000000000,
                        LAHIKONTAKTSED!L140 &lt; 63000000000,
                        IF(
                            ISERROR(TEXT((CODE(MID("FEDCA@",LEFT(LAHIKONTAKTSED!L140,1),1))-50)*1000000+LEFT(LAHIKONTAKTSED!L140,7),"0000\.00\.00")+0),
                            FALSE,
                            IF(
                                IF(
                                    MOD(SUMPRODUCT((MID(LAHIKONTAKTSED!L140,COLUMN($A$1:$J$1),1)+0),(MID("1234567891",COLUMN($A$1:$J$1),1)+0)),11)=10,
                                    MOD(MOD(SUMPRODUCT((MID(LAHIKONTAKTSED!L140,COLUMN($A$1:$J$1),1)+0),(MID("3456789123",COLUMN($A$1:$J$1),1)+0)),11),10),
                                    MOD(SUMPRODUCT((MID(LAHIKONTAKTSED!L140,COLUMN($A$1:$J$1),1)+0),(MID("1234567891",COLUMN($A$1:$J$1),1)+0)),11)
                                ) = MID(LAHIKONTAKTSED!L140,11,1)+0,
                                TRUE,
                                FALSE
                            )
                        )
                    ),
                    AND(
                        ISNUMBER(LAHIKONTAKTSED!L140),
                        NOT(
                            ISERROR(
                                DATE(
                                    YEAR(LAHIKONTAKTSED!L140),
                                    MONTH(LAHIKONTAKTSED!L140),
                                    DAY(LAHIKONTAKTSED!L140)
                                )
                            )
                        ),
                        IFERROR(LAHIKONTAKTSED!L140 &gt;= DATE(1910, 1, 1), FALSE),
                        IFERROR(LAHIKONTAKTSED!L140 &lt;= TODAY(), FALSE)
                    )
                ),
                1,
                -2),
            -1
        ),
        0
    ),
    ""
)</f>
        <v/>
      </c>
      <c r="M140" s="137" t="str">
        <f>IF(
    AND(LAHIKONTAKTSED!$AJ140,  LAHIKONTAKTSED!$I140 &lt;&gt; ""),
    IF(
        OR(
            EXACT(LAHIKONTAKTSED!$I140, "Lapsevanem"),
            EXACT(LAHIKONTAKTSED!$I140, "Eestkostja")
        ),
        IF(
            OR(
                AND(_xlfn.NUMBERVALUE(LAHIKONTAKTSED!M140) &gt;  5000000, _xlfn.NUMBERVALUE(LAHIKONTAKTSED!M140) &lt;  5999999),
                AND(_xlfn.NUMBERVALUE(LAHIKONTAKTSED!M140) &gt; 50000000, _xlfn.NUMBERVALUE(LAHIKONTAKTSED!M140) &lt; 59999999)
            ),
            1,
            -2
        ),
        0
    ),
    ""
)</f>
        <v/>
      </c>
      <c r="N140" s="137" t="str">
        <f>IF(
    AND(LAHIKONTAKTSED!$AJ140,  LAHIKONTAKTSED!$I140 &lt;&gt; ""),
    IF(
        OR(
            EXACT(LAHIKONTAKTSED!$I140, "Lapsevanem"),
            EXACT(LAHIKONTAKTSED!$I140, "Eestkostja")
        ),
        IF(
            LAHIKONTAKTSED!N140 &lt;&gt; "",
            1,
            2
        ),
        0
    ),
    ""
)</f>
        <v/>
      </c>
      <c r="O140" s="136" t="str">
        <f>IF(
    LAHIKONTAKTSED!$AJ140,
    IF(LAHIKONTAKTSED!O140 &lt;&gt; "", 1, -1),
    ""
)</f>
        <v/>
      </c>
      <c r="P140" s="136" t="str">
        <f>IF(
    LAHIKONTAKTSED!$AJ140,
    IF(LAHIKONTAKTSED!P140 &lt;&gt; "", 1, -1),
    ""
)</f>
        <v/>
      </c>
      <c r="Q140" s="136" t="str">
        <f>IF(
    LAHIKONTAKTSED!$AJ140,
    IF(LAHIKONTAKTSED!Q140 &lt;&gt; "", 1, -1),
    ""
)</f>
        <v/>
      </c>
      <c r="R140" s="136" t="str">
        <f>IF(
    LAHIKONTAKTSED!$AJ140,
    IF(LAHIKONTAKTSED!R140 &lt;&gt; "", 1, 2),
    ""
)</f>
        <v/>
      </c>
      <c r="S140" s="158" t="str">
        <f ca="1">IF(LAHIKONTAKTSED!$AJ140,
    IF(AND(
        ISNUMBER(LAHIKONTAKTSED!S140),
        NOT(
            ISERROR(
                DATE(
                    YEAR(LAHIKONTAKTSED!S140),
                    MONTH(LAHIKONTAKTSED!S140),
                    DAY(LAHIKONTAKTSED!S140)
                )
            )
        ),
        IFERROR(LAHIKONTAKTSED!S140 &gt;= TODAY()-13, FALSE),
        IFERROR(LAHIKONTAKTSED!S140 &lt;= TODAY(), FALSE)
    ), 1, -2),
    ""
)</f>
        <v/>
      </c>
      <c r="T140" s="158" t="str">
        <f ca="1">IF(LAHIKONTAKTSED!$AJ140,
    IF(AND(
        ISNUMBER(LAHIKONTAKTSED!T140),
        NOT(
            ISERROR(
                DATE(
                    YEAR(LAHIKONTAKTSED!T140),
                    MONTH(LAHIKONTAKTSED!T140),
                    DAY(LAHIKONTAKTSED!T140)
                )
            )
        ),
        IFERROR(LAHIKONTAKTSED!T140 &gt;= TODAY()-13, FALSE),
        IFERROR(LAHIKONTAKTSED!T140 &lt;= TODAY()+1, FALSE)
    ), 1, -2),
    ""
)</f>
        <v/>
      </c>
      <c r="U140" s="159" t="str">
        <f ca="1">IF(LAHIKONTAKTSED!$AJ140,
    IF(AND(
        ISNUMBER(LAHIKONTAKTSED!U140),
        NOT(
            ISERROR(
                DATE(
                    YEAR(LAHIKONTAKTSED!U140),
                    MONTH(LAHIKONTAKTSED!U140),
                    DAY(LAHIKONTAKTSED!U140)
                )
            )
        ),
        IFERROR(LAHIKONTAKTSED!U140 &gt;= TODAY(), FALSE),
        IFERROR(LAHIKONTAKTSED!U140 &lt;= TODAY() + 11, FALSE)
    ), 1, -2),
    ""
)</f>
        <v/>
      </c>
      <c r="V140" s="136" t="str">
        <f>IF(
    LAHIKONTAKTSED!$AJ140,
    IF(LAHIKONTAKTSED!V140 &lt;&gt; "", 1, -1),
    ""
)</f>
        <v/>
      </c>
      <c r="W140" s="136" t="str">
        <f>IF(
    LAHIKONTAKTSED!$AJ140,
    IF(LAHIKONTAKTSED!W140 &lt;&gt; "", 1, -1),
    ""
)</f>
        <v/>
      </c>
      <c r="X140" s="159" t="str">
        <f ca="1">IF(
    AND(
        LAHIKONTAKTSED!$AJ140
    ),
    IF(
        LAHIKONTAKTSED!X140 &lt;&gt; "",
        IF(
            OR(
            AND(
                ISNUMBER(LAHIKONTAKTSED!X140),
                LAHIKONTAKTSED!X140 &gt; 30000000000,
                LAHIKONTAKTSED!X140 &lt; 63000000000,
                IFERROR(IF(
                    ISERROR(TEXT((CODE(MID("FEDCA@",LEFT(LAHIKONTAKTSED!X140,1),1))-50)*1000000+LEFT(LAHIKONTAKTSED!X140,7),"0000\.00\.00")+0),
                    FALSE,
                    IF(
                        IF(
                            MOD(SUMPRODUCT((MID(LAHIKONTAKTSED!X140,COLUMN($A$1:$J$1),1)+0),(MID("1234567891",COLUMN($A$1:$J$1),1)+0)),11)=10,
                            MOD(MOD(SUMPRODUCT((MID(LAHIKONTAKTSED!X140,COLUMN($A$1:$J$1),1)+0),(MID("3456789123",COLUMN($A$1:$J$1),1)+0)),11),10),
                            MOD(SUMPRODUCT((MID(LAHIKONTAKTSED!X140,COLUMN($A$1:$J$1),1)+0),(MID("1234567891",COLUMN($A$1:$J$1),1)+0)),11)
                        ) = MID(LAHIKONTAKTSED!X140,11,1)+0,
                        TRUE,
                        FALSE
                    )
                ), FALSE)
            ),
            AND(
                ISNUMBER(LAHIKONTAKTSED!X140),
                NOT(
                    ISERROR(
                        DATE(
                            YEAR(LAHIKONTAKTSED!X140),
                            MONTH(LAHIKONTAKTSED!X140),
                            DAY(LAHIKONTAKTSED!X140)
                        )
                    )
                ),
                IFERROR(LAHIKONTAKTSED!X140 &gt;= DATE(1910, 1, 1), FALSE),
                IFERROR(LAHIKONTAKTSED!X140 &lt;= TODAY(), FALSE)
            )
        ), 1, -2),
    -1),
    ""
)</f>
        <v/>
      </c>
    </row>
    <row r="141" spans="1:24" x14ac:dyDescent="0.35">
      <c r="A141" s="138" t="str">
        <f>LAHIKONTAKTSED!A141</f>
        <v/>
      </c>
      <c r="B141" s="154" t="str">
        <f ca="1">IF(LAHIKONTAKTSED!$AJ141,
    IF(AND(
        ISNUMBER(LAHIKONTAKTSED!B141),
        NOT(
            ISERROR(
                DATE(
                    YEAR(LAHIKONTAKTSED!B141),
                    MONTH(LAHIKONTAKTSED!B141),
                    DAY(LAHIKONTAKTSED!B141)
                )
            )
        ),
        IFERROR(LAHIKONTAKTSED!B141 &gt;= TODAY()-13, FALSE),
        IFERROR(LAHIKONTAKTSED!B141 &lt;= TODAY(), FALSE)
    ), 1, -2),
    ""
)</f>
        <v/>
      </c>
      <c r="C141" s="155" t="str">
        <f>IF(LAHIKONTAKTSED!$AJ141,
    IF(AND(
        LAHIKONTAKTSED!C141 &lt;&gt; ""
    ), 1, -2),
    ""
)</f>
        <v/>
      </c>
      <c r="D141" s="155" t="str">
        <f>IF(LAHIKONTAKTSED!$AJ141,
    IF(AND(
        LAHIKONTAKTSED!D141 &lt;&gt; ""
    ), 1, -2),
    ""
)</f>
        <v/>
      </c>
      <c r="E141" s="156" t="str">
        <f ca="1">IF(LAHIKONTAKTSED!$AJ141,
    IF(
        LAHIKONTAKTSED!E141 &lt;&gt; "",
        IF(
            OR(
            AND(
                ISNUMBER(LAHIKONTAKTSED!E141),
                LAHIKONTAKTSED!E141 &gt; 30000000000,
                LAHIKONTAKTSED!E141 &lt; 63000000000,
                IFERROR(IF(
                    ISERROR(TEXT((CODE(MID("FEDCA@",LEFT(LAHIKONTAKTSED!E141,1),1))-50)*1000000+LEFT(LAHIKONTAKTSED!E141,7),"0000\.00\.00")+0),
                    FALSE,
                    IF(
                        IF(
                            MOD(SUMPRODUCT((MID(LAHIKONTAKTSED!E141,COLUMN($A$1:$J$1),1)+0),(MID("1234567891",COLUMN($A$1:$J$1),1)+0)),11)=10,
                            MOD(MOD(SUMPRODUCT((MID(LAHIKONTAKTSED!E141,COLUMN($A$1:$J$1),1)+0),(MID("3456789123",COLUMN($A$1:$J$1),1)+0)),11),10),
                            MOD(SUMPRODUCT((MID(LAHIKONTAKTSED!E141,COLUMN($A$1:$J$1),1)+0),(MID("1234567891",COLUMN($A$1:$J$1),1)+0)),11)
                        ) = MID(LAHIKONTAKTSED!E141,11,1)+0,
                        TRUE,
                        FALSE
                    )
                ), FALSE)
            ),
            AND(
                ISNUMBER(LAHIKONTAKTSED!E141),
                NOT(
                    ISERROR(
                        DATE(
                            YEAR(LAHIKONTAKTSED!E141),
                            MONTH(LAHIKONTAKTSED!E141),
                            DAY(LAHIKONTAKTSED!E141)
                        )
                    )
                ),
                IFERROR(LAHIKONTAKTSED!E141 &gt;= DATE(1910, 1, 1), FALSE),
                IFERROR(LAHIKONTAKTSED!E141 &lt;= TODAY(), FALSE)
            )
        ), 1, -2),
    -1),
    ""
)</f>
        <v/>
      </c>
      <c r="F141" s="137" t="str">
        <f>IF(LAHIKONTAKTSED!$AJ141,
    IF(
        OR(
            LAHIKONTAKTSED!$I141 = "Lapsevanem",
            LAHIKONTAKTSED!$I141 = "Eestkostja"
        ),
        0,
        IF(
            OR(
                AND(_xlfn.NUMBERVALUE(LAHIKONTAKTSED!F141) &gt;  5000000, _xlfn.NUMBERVALUE(LAHIKONTAKTSED!F141) &lt;  5999999),
                AND(_xlfn.NUMBERVALUE(LAHIKONTAKTSED!F141) &gt; 50000000, _xlfn.NUMBERVALUE(LAHIKONTAKTSED!F141) &lt; 59999999)
            ),
            1,
            -2
        )
    ),
    ""
)</f>
        <v/>
      </c>
      <c r="G141" s="137" t="str">
        <f>IF(LAHIKONTAKTSED!$AJ141,
    IF(
        OR(
            LAHIKONTAKTSED!$I141 = "Lapsevanem",
            LAHIKONTAKTSED!$I141 = "Eestkostja"
        ),
        0,
        IF(
            LAHIKONTAKTSED!G141 &lt;&gt; "",
            1,
            2
        )
    ),
    ""
)</f>
        <v/>
      </c>
      <c r="H141" s="137" t="str">
        <f>IF(LAHIKONTAKTSED!$AJ141, IF(LAHIKONTAKTSED!H141 &lt;&gt; "", 1, 2), "")</f>
        <v/>
      </c>
      <c r="I141" s="157" t="str">
        <f>IF(LAHIKONTAKTSED!$AJ141,
    IF(OR(
        EXACT(LAHIKONTAKTSED!I141, "Lähikontaktne"),
        EXACT(LAHIKONTAKTSED!I141, "Lapsevanem"),
        EXACT(LAHIKONTAKTSED!I141, "Eestkostja")
    ), 1, -2),
    ""
)</f>
        <v/>
      </c>
      <c r="J141" s="137" t="str">
        <f>IF(
    AND(LAHIKONTAKTSED!$AJ141,  LAHIKONTAKTSED!$I141 &lt;&gt; ""),
    IF(
        OR(
            EXACT(LAHIKONTAKTSED!$I141, "Lapsevanem"),
            EXACT(LAHIKONTAKTSED!$I141, "Eestkostja")
        ),
        IF(
            LAHIKONTAKTSED!J141 &lt;&gt; "",
            1,
            -2
        ),
        0
    ),
    ""
)</f>
        <v/>
      </c>
      <c r="K141" s="137" t="str">
        <f>IF(
    AND(LAHIKONTAKTSED!$AJ141,  LAHIKONTAKTSED!$I141 &lt;&gt; ""),
    IF(
        OR(
            EXACT(LAHIKONTAKTSED!$I141, "Lapsevanem"),
            EXACT(LAHIKONTAKTSED!$I141, "Eestkostja")
        ),
        IF(
            LAHIKONTAKTSED!K141 &lt;&gt; "",
            1,
            -2
        ),
        0
    ),
    ""
)</f>
        <v/>
      </c>
      <c r="L141" s="137" t="str">
        <f ca="1">IF(
    AND(LAHIKONTAKTSED!$AJ141,  LAHIKONTAKTSED!$I141 &lt;&gt; ""),
    IF(
        OR(
            EXACT(LAHIKONTAKTSED!$I141, "Lapsevanem"),
            EXACT(LAHIKONTAKTSED!$I141, "Eestkostja")
        ),
        IF(
            LAHIKONTAKTSED!L141 &lt;&gt; "",
            IF(
                OR(
                    AND(
                        ISNUMBER(LAHIKONTAKTSED!L141),
                        LAHIKONTAKTSED!L141 &gt; 30000000000,
                        LAHIKONTAKTSED!L141 &lt; 63000000000,
                        IF(
                            ISERROR(TEXT((CODE(MID("FEDCA@",LEFT(LAHIKONTAKTSED!L141,1),1))-50)*1000000+LEFT(LAHIKONTAKTSED!L141,7),"0000\.00\.00")+0),
                            FALSE,
                            IF(
                                IF(
                                    MOD(SUMPRODUCT((MID(LAHIKONTAKTSED!L141,COLUMN($A$1:$J$1),1)+0),(MID("1234567891",COLUMN($A$1:$J$1),1)+0)),11)=10,
                                    MOD(MOD(SUMPRODUCT((MID(LAHIKONTAKTSED!L141,COLUMN($A$1:$J$1),1)+0),(MID("3456789123",COLUMN($A$1:$J$1),1)+0)),11),10),
                                    MOD(SUMPRODUCT((MID(LAHIKONTAKTSED!L141,COLUMN($A$1:$J$1),1)+0),(MID("1234567891",COLUMN($A$1:$J$1),1)+0)),11)
                                ) = MID(LAHIKONTAKTSED!L141,11,1)+0,
                                TRUE,
                                FALSE
                            )
                        )
                    ),
                    AND(
                        ISNUMBER(LAHIKONTAKTSED!L141),
                        NOT(
                            ISERROR(
                                DATE(
                                    YEAR(LAHIKONTAKTSED!L141),
                                    MONTH(LAHIKONTAKTSED!L141),
                                    DAY(LAHIKONTAKTSED!L141)
                                )
                            )
                        ),
                        IFERROR(LAHIKONTAKTSED!L141 &gt;= DATE(1910, 1, 1), FALSE),
                        IFERROR(LAHIKONTAKTSED!L141 &lt;= TODAY(), FALSE)
                    )
                ),
                1,
                -2),
            -1
        ),
        0
    ),
    ""
)</f>
        <v/>
      </c>
      <c r="M141" s="137" t="str">
        <f>IF(
    AND(LAHIKONTAKTSED!$AJ141,  LAHIKONTAKTSED!$I141 &lt;&gt; ""),
    IF(
        OR(
            EXACT(LAHIKONTAKTSED!$I141, "Lapsevanem"),
            EXACT(LAHIKONTAKTSED!$I141, "Eestkostja")
        ),
        IF(
            OR(
                AND(_xlfn.NUMBERVALUE(LAHIKONTAKTSED!M141) &gt;  5000000, _xlfn.NUMBERVALUE(LAHIKONTAKTSED!M141) &lt;  5999999),
                AND(_xlfn.NUMBERVALUE(LAHIKONTAKTSED!M141) &gt; 50000000, _xlfn.NUMBERVALUE(LAHIKONTAKTSED!M141) &lt; 59999999)
            ),
            1,
            -2
        ),
        0
    ),
    ""
)</f>
        <v/>
      </c>
      <c r="N141" s="137" t="str">
        <f>IF(
    AND(LAHIKONTAKTSED!$AJ141,  LAHIKONTAKTSED!$I141 &lt;&gt; ""),
    IF(
        OR(
            EXACT(LAHIKONTAKTSED!$I141, "Lapsevanem"),
            EXACT(LAHIKONTAKTSED!$I141, "Eestkostja")
        ),
        IF(
            LAHIKONTAKTSED!N141 &lt;&gt; "",
            1,
            2
        ),
        0
    ),
    ""
)</f>
        <v/>
      </c>
      <c r="O141" s="136" t="str">
        <f>IF(
    LAHIKONTAKTSED!$AJ141,
    IF(LAHIKONTAKTSED!O141 &lt;&gt; "", 1, -1),
    ""
)</f>
        <v/>
      </c>
      <c r="P141" s="136" t="str">
        <f>IF(
    LAHIKONTAKTSED!$AJ141,
    IF(LAHIKONTAKTSED!P141 &lt;&gt; "", 1, -1),
    ""
)</f>
        <v/>
      </c>
      <c r="Q141" s="136" t="str">
        <f>IF(
    LAHIKONTAKTSED!$AJ141,
    IF(LAHIKONTAKTSED!Q141 &lt;&gt; "", 1, -1),
    ""
)</f>
        <v/>
      </c>
      <c r="R141" s="136" t="str">
        <f>IF(
    LAHIKONTAKTSED!$AJ141,
    IF(LAHIKONTAKTSED!R141 &lt;&gt; "", 1, 2),
    ""
)</f>
        <v/>
      </c>
      <c r="S141" s="158" t="str">
        <f ca="1">IF(LAHIKONTAKTSED!$AJ141,
    IF(AND(
        ISNUMBER(LAHIKONTAKTSED!S141),
        NOT(
            ISERROR(
                DATE(
                    YEAR(LAHIKONTAKTSED!S141),
                    MONTH(LAHIKONTAKTSED!S141),
                    DAY(LAHIKONTAKTSED!S141)
                )
            )
        ),
        IFERROR(LAHIKONTAKTSED!S141 &gt;= TODAY()-13, FALSE),
        IFERROR(LAHIKONTAKTSED!S141 &lt;= TODAY(), FALSE)
    ), 1, -2),
    ""
)</f>
        <v/>
      </c>
      <c r="T141" s="158" t="str">
        <f ca="1">IF(LAHIKONTAKTSED!$AJ141,
    IF(AND(
        ISNUMBER(LAHIKONTAKTSED!T141),
        NOT(
            ISERROR(
                DATE(
                    YEAR(LAHIKONTAKTSED!T141),
                    MONTH(LAHIKONTAKTSED!T141),
                    DAY(LAHIKONTAKTSED!T141)
                )
            )
        ),
        IFERROR(LAHIKONTAKTSED!T141 &gt;= TODAY()-13, FALSE),
        IFERROR(LAHIKONTAKTSED!T141 &lt;= TODAY()+1, FALSE)
    ), 1, -2),
    ""
)</f>
        <v/>
      </c>
      <c r="U141" s="159" t="str">
        <f ca="1">IF(LAHIKONTAKTSED!$AJ141,
    IF(AND(
        ISNUMBER(LAHIKONTAKTSED!U141),
        NOT(
            ISERROR(
                DATE(
                    YEAR(LAHIKONTAKTSED!U141),
                    MONTH(LAHIKONTAKTSED!U141),
                    DAY(LAHIKONTAKTSED!U141)
                )
            )
        ),
        IFERROR(LAHIKONTAKTSED!U141 &gt;= TODAY(), FALSE),
        IFERROR(LAHIKONTAKTSED!U141 &lt;= TODAY() + 11, FALSE)
    ), 1, -2),
    ""
)</f>
        <v/>
      </c>
      <c r="V141" s="136" t="str">
        <f>IF(
    LAHIKONTAKTSED!$AJ141,
    IF(LAHIKONTAKTSED!V141 &lt;&gt; "", 1, -1),
    ""
)</f>
        <v/>
      </c>
      <c r="W141" s="136" t="str">
        <f>IF(
    LAHIKONTAKTSED!$AJ141,
    IF(LAHIKONTAKTSED!W141 &lt;&gt; "", 1, -1),
    ""
)</f>
        <v/>
      </c>
      <c r="X141" s="159" t="str">
        <f ca="1">IF(
    AND(
        LAHIKONTAKTSED!$AJ141
    ),
    IF(
        LAHIKONTAKTSED!X141 &lt;&gt; "",
        IF(
            OR(
            AND(
                ISNUMBER(LAHIKONTAKTSED!X141),
                LAHIKONTAKTSED!X141 &gt; 30000000000,
                LAHIKONTAKTSED!X141 &lt; 63000000000,
                IFERROR(IF(
                    ISERROR(TEXT((CODE(MID("FEDCA@",LEFT(LAHIKONTAKTSED!X141,1),1))-50)*1000000+LEFT(LAHIKONTAKTSED!X141,7),"0000\.00\.00")+0),
                    FALSE,
                    IF(
                        IF(
                            MOD(SUMPRODUCT((MID(LAHIKONTAKTSED!X141,COLUMN($A$1:$J$1),1)+0),(MID("1234567891",COLUMN($A$1:$J$1),1)+0)),11)=10,
                            MOD(MOD(SUMPRODUCT((MID(LAHIKONTAKTSED!X141,COLUMN($A$1:$J$1),1)+0),(MID("3456789123",COLUMN($A$1:$J$1),1)+0)),11),10),
                            MOD(SUMPRODUCT((MID(LAHIKONTAKTSED!X141,COLUMN($A$1:$J$1),1)+0),(MID("1234567891",COLUMN($A$1:$J$1),1)+0)),11)
                        ) = MID(LAHIKONTAKTSED!X141,11,1)+0,
                        TRUE,
                        FALSE
                    )
                ), FALSE)
            ),
            AND(
                ISNUMBER(LAHIKONTAKTSED!X141),
                NOT(
                    ISERROR(
                        DATE(
                            YEAR(LAHIKONTAKTSED!X141),
                            MONTH(LAHIKONTAKTSED!X141),
                            DAY(LAHIKONTAKTSED!X141)
                        )
                    )
                ),
                IFERROR(LAHIKONTAKTSED!X141 &gt;= DATE(1910, 1, 1), FALSE),
                IFERROR(LAHIKONTAKTSED!X141 &lt;= TODAY(), FALSE)
            )
        ), 1, -2),
    -1),
    ""
)</f>
        <v/>
      </c>
    </row>
    <row r="142" spans="1:24" x14ac:dyDescent="0.35">
      <c r="A142" s="138" t="str">
        <f>LAHIKONTAKTSED!A142</f>
        <v/>
      </c>
      <c r="B142" s="154" t="str">
        <f ca="1">IF(LAHIKONTAKTSED!$AJ142,
    IF(AND(
        ISNUMBER(LAHIKONTAKTSED!B142),
        NOT(
            ISERROR(
                DATE(
                    YEAR(LAHIKONTAKTSED!B142),
                    MONTH(LAHIKONTAKTSED!B142),
                    DAY(LAHIKONTAKTSED!B142)
                )
            )
        ),
        IFERROR(LAHIKONTAKTSED!B142 &gt;= TODAY()-13, FALSE),
        IFERROR(LAHIKONTAKTSED!B142 &lt;= TODAY(), FALSE)
    ), 1, -2),
    ""
)</f>
        <v/>
      </c>
      <c r="C142" s="155" t="str">
        <f>IF(LAHIKONTAKTSED!$AJ142,
    IF(AND(
        LAHIKONTAKTSED!C142 &lt;&gt; ""
    ), 1, -2),
    ""
)</f>
        <v/>
      </c>
      <c r="D142" s="155" t="str">
        <f>IF(LAHIKONTAKTSED!$AJ142,
    IF(AND(
        LAHIKONTAKTSED!D142 &lt;&gt; ""
    ), 1, -2),
    ""
)</f>
        <v/>
      </c>
      <c r="E142" s="156" t="str">
        <f ca="1">IF(LAHIKONTAKTSED!$AJ142,
    IF(
        LAHIKONTAKTSED!E142 &lt;&gt; "",
        IF(
            OR(
            AND(
                ISNUMBER(LAHIKONTAKTSED!E142),
                LAHIKONTAKTSED!E142 &gt; 30000000000,
                LAHIKONTAKTSED!E142 &lt; 63000000000,
                IFERROR(IF(
                    ISERROR(TEXT((CODE(MID("FEDCA@",LEFT(LAHIKONTAKTSED!E142,1),1))-50)*1000000+LEFT(LAHIKONTAKTSED!E142,7),"0000\.00\.00")+0),
                    FALSE,
                    IF(
                        IF(
                            MOD(SUMPRODUCT((MID(LAHIKONTAKTSED!E142,COLUMN($A$1:$J$1),1)+0),(MID("1234567891",COLUMN($A$1:$J$1),1)+0)),11)=10,
                            MOD(MOD(SUMPRODUCT((MID(LAHIKONTAKTSED!E142,COLUMN($A$1:$J$1),1)+0),(MID("3456789123",COLUMN($A$1:$J$1),1)+0)),11),10),
                            MOD(SUMPRODUCT((MID(LAHIKONTAKTSED!E142,COLUMN($A$1:$J$1),1)+0),(MID("1234567891",COLUMN($A$1:$J$1),1)+0)),11)
                        ) = MID(LAHIKONTAKTSED!E142,11,1)+0,
                        TRUE,
                        FALSE
                    )
                ), FALSE)
            ),
            AND(
                ISNUMBER(LAHIKONTAKTSED!E142),
                NOT(
                    ISERROR(
                        DATE(
                            YEAR(LAHIKONTAKTSED!E142),
                            MONTH(LAHIKONTAKTSED!E142),
                            DAY(LAHIKONTAKTSED!E142)
                        )
                    )
                ),
                IFERROR(LAHIKONTAKTSED!E142 &gt;= DATE(1910, 1, 1), FALSE),
                IFERROR(LAHIKONTAKTSED!E142 &lt;= TODAY(), FALSE)
            )
        ), 1, -2),
    -1),
    ""
)</f>
        <v/>
      </c>
      <c r="F142" s="137" t="str">
        <f>IF(LAHIKONTAKTSED!$AJ142,
    IF(
        OR(
            LAHIKONTAKTSED!$I142 = "Lapsevanem",
            LAHIKONTAKTSED!$I142 = "Eestkostja"
        ),
        0,
        IF(
            OR(
                AND(_xlfn.NUMBERVALUE(LAHIKONTAKTSED!F142) &gt;  5000000, _xlfn.NUMBERVALUE(LAHIKONTAKTSED!F142) &lt;  5999999),
                AND(_xlfn.NUMBERVALUE(LAHIKONTAKTSED!F142) &gt; 50000000, _xlfn.NUMBERVALUE(LAHIKONTAKTSED!F142) &lt; 59999999)
            ),
            1,
            -2
        )
    ),
    ""
)</f>
        <v/>
      </c>
      <c r="G142" s="137" t="str">
        <f>IF(LAHIKONTAKTSED!$AJ142,
    IF(
        OR(
            LAHIKONTAKTSED!$I142 = "Lapsevanem",
            LAHIKONTAKTSED!$I142 = "Eestkostja"
        ),
        0,
        IF(
            LAHIKONTAKTSED!G142 &lt;&gt; "",
            1,
            2
        )
    ),
    ""
)</f>
        <v/>
      </c>
      <c r="H142" s="137" t="str">
        <f>IF(LAHIKONTAKTSED!$AJ142, IF(LAHIKONTAKTSED!H142 &lt;&gt; "", 1, 2), "")</f>
        <v/>
      </c>
      <c r="I142" s="157" t="str">
        <f>IF(LAHIKONTAKTSED!$AJ142,
    IF(OR(
        EXACT(LAHIKONTAKTSED!I142, "Lähikontaktne"),
        EXACT(LAHIKONTAKTSED!I142, "Lapsevanem"),
        EXACT(LAHIKONTAKTSED!I142, "Eestkostja")
    ), 1, -2),
    ""
)</f>
        <v/>
      </c>
      <c r="J142" s="137" t="str">
        <f>IF(
    AND(LAHIKONTAKTSED!$AJ142,  LAHIKONTAKTSED!$I142 &lt;&gt; ""),
    IF(
        OR(
            EXACT(LAHIKONTAKTSED!$I142, "Lapsevanem"),
            EXACT(LAHIKONTAKTSED!$I142, "Eestkostja")
        ),
        IF(
            LAHIKONTAKTSED!J142 &lt;&gt; "",
            1,
            -2
        ),
        0
    ),
    ""
)</f>
        <v/>
      </c>
      <c r="K142" s="137" t="str">
        <f>IF(
    AND(LAHIKONTAKTSED!$AJ142,  LAHIKONTAKTSED!$I142 &lt;&gt; ""),
    IF(
        OR(
            EXACT(LAHIKONTAKTSED!$I142, "Lapsevanem"),
            EXACT(LAHIKONTAKTSED!$I142, "Eestkostja")
        ),
        IF(
            LAHIKONTAKTSED!K142 &lt;&gt; "",
            1,
            -2
        ),
        0
    ),
    ""
)</f>
        <v/>
      </c>
      <c r="L142" s="137" t="str">
        <f ca="1">IF(
    AND(LAHIKONTAKTSED!$AJ142,  LAHIKONTAKTSED!$I142 &lt;&gt; ""),
    IF(
        OR(
            EXACT(LAHIKONTAKTSED!$I142, "Lapsevanem"),
            EXACT(LAHIKONTAKTSED!$I142, "Eestkostja")
        ),
        IF(
            LAHIKONTAKTSED!L142 &lt;&gt; "",
            IF(
                OR(
                    AND(
                        ISNUMBER(LAHIKONTAKTSED!L142),
                        LAHIKONTAKTSED!L142 &gt; 30000000000,
                        LAHIKONTAKTSED!L142 &lt; 63000000000,
                        IF(
                            ISERROR(TEXT((CODE(MID("FEDCA@",LEFT(LAHIKONTAKTSED!L142,1),1))-50)*1000000+LEFT(LAHIKONTAKTSED!L142,7),"0000\.00\.00")+0),
                            FALSE,
                            IF(
                                IF(
                                    MOD(SUMPRODUCT((MID(LAHIKONTAKTSED!L142,COLUMN($A$1:$J$1),1)+0),(MID("1234567891",COLUMN($A$1:$J$1),1)+0)),11)=10,
                                    MOD(MOD(SUMPRODUCT((MID(LAHIKONTAKTSED!L142,COLUMN($A$1:$J$1),1)+0),(MID("3456789123",COLUMN($A$1:$J$1),1)+0)),11),10),
                                    MOD(SUMPRODUCT((MID(LAHIKONTAKTSED!L142,COLUMN($A$1:$J$1),1)+0),(MID("1234567891",COLUMN($A$1:$J$1),1)+0)),11)
                                ) = MID(LAHIKONTAKTSED!L142,11,1)+0,
                                TRUE,
                                FALSE
                            )
                        )
                    ),
                    AND(
                        ISNUMBER(LAHIKONTAKTSED!L142),
                        NOT(
                            ISERROR(
                                DATE(
                                    YEAR(LAHIKONTAKTSED!L142),
                                    MONTH(LAHIKONTAKTSED!L142),
                                    DAY(LAHIKONTAKTSED!L142)
                                )
                            )
                        ),
                        IFERROR(LAHIKONTAKTSED!L142 &gt;= DATE(1910, 1, 1), FALSE),
                        IFERROR(LAHIKONTAKTSED!L142 &lt;= TODAY(), FALSE)
                    )
                ),
                1,
                -2),
            -1
        ),
        0
    ),
    ""
)</f>
        <v/>
      </c>
      <c r="M142" s="137" t="str">
        <f>IF(
    AND(LAHIKONTAKTSED!$AJ142,  LAHIKONTAKTSED!$I142 &lt;&gt; ""),
    IF(
        OR(
            EXACT(LAHIKONTAKTSED!$I142, "Lapsevanem"),
            EXACT(LAHIKONTAKTSED!$I142, "Eestkostja")
        ),
        IF(
            OR(
                AND(_xlfn.NUMBERVALUE(LAHIKONTAKTSED!M142) &gt;  5000000, _xlfn.NUMBERVALUE(LAHIKONTAKTSED!M142) &lt;  5999999),
                AND(_xlfn.NUMBERVALUE(LAHIKONTAKTSED!M142) &gt; 50000000, _xlfn.NUMBERVALUE(LAHIKONTAKTSED!M142) &lt; 59999999)
            ),
            1,
            -2
        ),
        0
    ),
    ""
)</f>
        <v/>
      </c>
      <c r="N142" s="137" t="str">
        <f>IF(
    AND(LAHIKONTAKTSED!$AJ142,  LAHIKONTAKTSED!$I142 &lt;&gt; ""),
    IF(
        OR(
            EXACT(LAHIKONTAKTSED!$I142, "Lapsevanem"),
            EXACT(LAHIKONTAKTSED!$I142, "Eestkostja")
        ),
        IF(
            LAHIKONTAKTSED!N142 &lt;&gt; "",
            1,
            2
        ),
        0
    ),
    ""
)</f>
        <v/>
      </c>
      <c r="O142" s="136" t="str">
        <f>IF(
    LAHIKONTAKTSED!$AJ142,
    IF(LAHIKONTAKTSED!O142 &lt;&gt; "", 1, -1),
    ""
)</f>
        <v/>
      </c>
      <c r="P142" s="136" t="str">
        <f>IF(
    LAHIKONTAKTSED!$AJ142,
    IF(LAHIKONTAKTSED!P142 &lt;&gt; "", 1, -1),
    ""
)</f>
        <v/>
      </c>
      <c r="Q142" s="136" t="str">
        <f>IF(
    LAHIKONTAKTSED!$AJ142,
    IF(LAHIKONTAKTSED!Q142 &lt;&gt; "", 1, -1),
    ""
)</f>
        <v/>
      </c>
      <c r="R142" s="136" t="str">
        <f>IF(
    LAHIKONTAKTSED!$AJ142,
    IF(LAHIKONTAKTSED!R142 &lt;&gt; "", 1, 2),
    ""
)</f>
        <v/>
      </c>
      <c r="S142" s="158" t="str">
        <f ca="1">IF(LAHIKONTAKTSED!$AJ142,
    IF(AND(
        ISNUMBER(LAHIKONTAKTSED!S142),
        NOT(
            ISERROR(
                DATE(
                    YEAR(LAHIKONTAKTSED!S142),
                    MONTH(LAHIKONTAKTSED!S142),
                    DAY(LAHIKONTAKTSED!S142)
                )
            )
        ),
        IFERROR(LAHIKONTAKTSED!S142 &gt;= TODAY()-13, FALSE),
        IFERROR(LAHIKONTAKTSED!S142 &lt;= TODAY(), FALSE)
    ), 1, -2),
    ""
)</f>
        <v/>
      </c>
      <c r="T142" s="158" t="str">
        <f ca="1">IF(LAHIKONTAKTSED!$AJ142,
    IF(AND(
        ISNUMBER(LAHIKONTAKTSED!T142),
        NOT(
            ISERROR(
                DATE(
                    YEAR(LAHIKONTAKTSED!T142),
                    MONTH(LAHIKONTAKTSED!T142),
                    DAY(LAHIKONTAKTSED!T142)
                )
            )
        ),
        IFERROR(LAHIKONTAKTSED!T142 &gt;= TODAY()-13, FALSE),
        IFERROR(LAHIKONTAKTSED!T142 &lt;= TODAY()+1, FALSE)
    ), 1, -2),
    ""
)</f>
        <v/>
      </c>
      <c r="U142" s="159" t="str">
        <f ca="1">IF(LAHIKONTAKTSED!$AJ142,
    IF(AND(
        ISNUMBER(LAHIKONTAKTSED!U142),
        NOT(
            ISERROR(
                DATE(
                    YEAR(LAHIKONTAKTSED!U142),
                    MONTH(LAHIKONTAKTSED!U142),
                    DAY(LAHIKONTAKTSED!U142)
                )
            )
        ),
        IFERROR(LAHIKONTAKTSED!U142 &gt;= TODAY(), FALSE),
        IFERROR(LAHIKONTAKTSED!U142 &lt;= TODAY() + 11, FALSE)
    ), 1, -2),
    ""
)</f>
        <v/>
      </c>
      <c r="V142" s="136" t="str">
        <f>IF(
    LAHIKONTAKTSED!$AJ142,
    IF(LAHIKONTAKTSED!V142 &lt;&gt; "", 1, -1),
    ""
)</f>
        <v/>
      </c>
      <c r="W142" s="136" t="str">
        <f>IF(
    LAHIKONTAKTSED!$AJ142,
    IF(LAHIKONTAKTSED!W142 &lt;&gt; "", 1, -1),
    ""
)</f>
        <v/>
      </c>
      <c r="X142" s="159" t="str">
        <f ca="1">IF(
    AND(
        LAHIKONTAKTSED!$AJ142
    ),
    IF(
        LAHIKONTAKTSED!X142 &lt;&gt; "",
        IF(
            OR(
            AND(
                ISNUMBER(LAHIKONTAKTSED!X142),
                LAHIKONTAKTSED!X142 &gt; 30000000000,
                LAHIKONTAKTSED!X142 &lt; 63000000000,
                IFERROR(IF(
                    ISERROR(TEXT((CODE(MID("FEDCA@",LEFT(LAHIKONTAKTSED!X142,1),1))-50)*1000000+LEFT(LAHIKONTAKTSED!X142,7),"0000\.00\.00")+0),
                    FALSE,
                    IF(
                        IF(
                            MOD(SUMPRODUCT((MID(LAHIKONTAKTSED!X142,COLUMN($A$1:$J$1),1)+0),(MID("1234567891",COLUMN($A$1:$J$1),1)+0)),11)=10,
                            MOD(MOD(SUMPRODUCT((MID(LAHIKONTAKTSED!X142,COLUMN($A$1:$J$1),1)+0),(MID("3456789123",COLUMN($A$1:$J$1),1)+0)),11),10),
                            MOD(SUMPRODUCT((MID(LAHIKONTAKTSED!X142,COLUMN($A$1:$J$1),1)+0),(MID("1234567891",COLUMN($A$1:$J$1),1)+0)),11)
                        ) = MID(LAHIKONTAKTSED!X142,11,1)+0,
                        TRUE,
                        FALSE
                    )
                ), FALSE)
            ),
            AND(
                ISNUMBER(LAHIKONTAKTSED!X142),
                NOT(
                    ISERROR(
                        DATE(
                            YEAR(LAHIKONTAKTSED!X142),
                            MONTH(LAHIKONTAKTSED!X142),
                            DAY(LAHIKONTAKTSED!X142)
                        )
                    )
                ),
                IFERROR(LAHIKONTAKTSED!X142 &gt;= DATE(1910, 1, 1), FALSE),
                IFERROR(LAHIKONTAKTSED!X142 &lt;= TODAY(), FALSE)
            )
        ), 1, -2),
    -1),
    ""
)</f>
        <v/>
      </c>
    </row>
    <row r="143" spans="1:24" x14ac:dyDescent="0.35">
      <c r="A143" s="138" t="str">
        <f>LAHIKONTAKTSED!A143</f>
        <v/>
      </c>
      <c r="B143" s="154" t="str">
        <f ca="1">IF(LAHIKONTAKTSED!$AJ143,
    IF(AND(
        ISNUMBER(LAHIKONTAKTSED!B143),
        NOT(
            ISERROR(
                DATE(
                    YEAR(LAHIKONTAKTSED!B143),
                    MONTH(LAHIKONTAKTSED!B143),
                    DAY(LAHIKONTAKTSED!B143)
                )
            )
        ),
        IFERROR(LAHIKONTAKTSED!B143 &gt;= TODAY()-13, FALSE),
        IFERROR(LAHIKONTAKTSED!B143 &lt;= TODAY(), FALSE)
    ), 1, -2),
    ""
)</f>
        <v/>
      </c>
      <c r="C143" s="155" t="str">
        <f>IF(LAHIKONTAKTSED!$AJ143,
    IF(AND(
        LAHIKONTAKTSED!C143 &lt;&gt; ""
    ), 1, -2),
    ""
)</f>
        <v/>
      </c>
      <c r="D143" s="155" t="str">
        <f>IF(LAHIKONTAKTSED!$AJ143,
    IF(AND(
        LAHIKONTAKTSED!D143 &lt;&gt; ""
    ), 1, -2),
    ""
)</f>
        <v/>
      </c>
      <c r="E143" s="156" t="str">
        <f ca="1">IF(LAHIKONTAKTSED!$AJ143,
    IF(
        LAHIKONTAKTSED!E143 &lt;&gt; "",
        IF(
            OR(
            AND(
                ISNUMBER(LAHIKONTAKTSED!E143),
                LAHIKONTAKTSED!E143 &gt; 30000000000,
                LAHIKONTAKTSED!E143 &lt; 63000000000,
                IFERROR(IF(
                    ISERROR(TEXT((CODE(MID("FEDCA@",LEFT(LAHIKONTAKTSED!E143,1),1))-50)*1000000+LEFT(LAHIKONTAKTSED!E143,7),"0000\.00\.00")+0),
                    FALSE,
                    IF(
                        IF(
                            MOD(SUMPRODUCT((MID(LAHIKONTAKTSED!E143,COLUMN($A$1:$J$1),1)+0),(MID("1234567891",COLUMN($A$1:$J$1),1)+0)),11)=10,
                            MOD(MOD(SUMPRODUCT((MID(LAHIKONTAKTSED!E143,COLUMN($A$1:$J$1),1)+0),(MID("3456789123",COLUMN($A$1:$J$1),1)+0)),11),10),
                            MOD(SUMPRODUCT((MID(LAHIKONTAKTSED!E143,COLUMN($A$1:$J$1),1)+0),(MID("1234567891",COLUMN($A$1:$J$1),1)+0)),11)
                        ) = MID(LAHIKONTAKTSED!E143,11,1)+0,
                        TRUE,
                        FALSE
                    )
                ), FALSE)
            ),
            AND(
                ISNUMBER(LAHIKONTAKTSED!E143),
                NOT(
                    ISERROR(
                        DATE(
                            YEAR(LAHIKONTAKTSED!E143),
                            MONTH(LAHIKONTAKTSED!E143),
                            DAY(LAHIKONTAKTSED!E143)
                        )
                    )
                ),
                IFERROR(LAHIKONTAKTSED!E143 &gt;= DATE(1910, 1, 1), FALSE),
                IFERROR(LAHIKONTAKTSED!E143 &lt;= TODAY(), FALSE)
            )
        ), 1, -2),
    -1),
    ""
)</f>
        <v/>
      </c>
      <c r="F143" s="137" t="str">
        <f>IF(LAHIKONTAKTSED!$AJ143,
    IF(
        OR(
            LAHIKONTAKTSED!$I143 = "Lapsevanem",
            LAHIKONTAKTSED!$I143 = "Eestkostja"
        ),
        0,
        IF(
            OR(
                AND(_xlfn.NUMBERVALUE(LAHIKONTAKTSED!F143) &gt;  5000000, _xlfn.NUMBERVALUE(LAHIKONTAKTSED!F143) &lt;  5999999),
                AND(_xlfn.NUMBERVALUE(LAHIKONTAKTSED!F143) &gt; 50000000, _xlfn.NUMBERVALUE(LAHIKONTAKTSED!F143) &lt; 59999999)
            ),
            1,
            -2
        )
    ),
    ""
)</f>
        <v/>
      </c>
      <c r="G143" s="137" t="str">
        <f>IF(LAHIKONTAKTSED!$AJ143,
    IF(
        OR(
            LAHIKONTAKTSED!$I143 = "Lapsevanem",
            LAHIKONTAKTSED!$I143 = "Eestkostja"
        ),
        0,
        IF(
            LAHIKONTAKTSED!G143 &lt;&gt; "",
            1,
            2
        )
    ),
    ""
)</f>
        <v/>
      </c>
      <c r="H143" s="137" t="str">
        <f>IF(LAHIKONTAKTSED!$AJ143, IF(LAHIKONTAKTSED!H143 &lt;&gt; "", 1, 2), "")</f>
        <v/>
      </c>
      <c r="I143" s="157" t="str">
        <f>IF(LAHIKONTAKTSED!$AJ143,
    IF(OR(
        EXACT(LAHIKONTAKTSED!I143, "Lähikontaktne"),
        EXACT(LAHIKONTAKTSED!I143, "Lapsevanem"),
        EXACT(LAHIKONTAKTSED!I143, "Eestkostja")
    ), 1, -2),
    ""
)</f>
        <v/>
      </c>
      <c r="J143" s="137" t="str">
        <f>IF(
    AND(LAHIKONTAKTSED!$AJ143,  LAHIKONTAKTSED!$I143 &lt;&gt; ""),
    IF(
        OR(
            EXACT(LAHIKONTAKTSED!$I143, "Lapsevanem"),
            EXACT(LAHIKONTAKTSED!$I143, "Eestkostja")
        ),
        IF(
            LAHIKONTAKTSED!J143 &lt;&gt; "",
            1,
            -2
        ),
        0
    ),
    ""
)</f>
        <v/>
      </c>
      <c r="K143" s="137" t="str">
        <f>IF(
    AND(LAHIKONTAKTSED!$AJ143,  LAHIKONTAKTSED!$I143 &lt;&gt; ""),
    IF(
        OR(
            EXACT(LAHIKONTAKTSED!$I143, "Lapsevanem"),
            EXACT(LAHIKONTAKTSED!$I143, "Eestkostja")
        ),
        IF(
            LAHIKONTAKTSED!K143 &lt;&gt; "",
            1,
            -2
        ),
        0
    ),
    ""
)</f>
        <v/>
      </c>
      <c r="L143" s="137" t="str">
        <f ca="1">IF(
    AND(LAHIKONTAKTSED!$AJ143,  LAHIKONTAKTSED!$I143 &lt;&gt; ""),
    IF(
        OR(
            EXACT(LAHIKONTAKTSED!$I143, "Lapsevanem"),
            EXACT(LAHIKONTAKTSED!$I143, "Eestkostja")
        ),
        IF(
            LAHIKONTAKTSED!L143 &lt;&gt; "",
            IF(
                OR(
                    AND(
                        ISNUMBER(LAHIKONTAKTSED!L143),
                        LAHIKONTAKTSED!L143 &gt; 30000000000,
                        LAHIKONTAKTSED!L143 &lt; 63000000000,
                        IF(
                            ISERROR(TEXT((CODE(MID("FEDCA@",LEFT(LAHIKONTAKTSED!L143,1),1))-50)*1000000+LEFT(LAHIKONTAKTSED!L143,7),"0000\.00\.00")+0),
                            FALSE,
                            IF(
                                IF(
                                    MOD(SUMPRODUCT((MID(LAHIKONTAKTSED!L143,COLUMN($A$1:$J$1),1)+0),(MID("1234567891",COLUMN($A$1:$J$1),1)+0)),11)=10,
                                    MOD(MOD(SUMPRODUCT((MID(LAHIKONTAKTSED!L143,COLUMN($A$1:$J$1),1)+0),(MID("3456789123",COLUMN($A$1:$J$1),1)+0)),11),10),
                                    MOD(SUMPRODUCT((MID(LAHIKONTAKTSED!L143,COLUMN($A$1:$J$1),1)+0),(MID("1234567891",COLUMN($A$1:$J$1),1)+0)),11)
                                ) = MID(LAHIKONTAKTSED!L143,11,1)+0,
                                TRUE,
                                FALSE
                            )
                        )
                    ),
                    AND(
                        ISNUMBER(LAHIKONTAKTSED!L143),
                        NOT(
                            ISERROR(
                                DATE(
                                    YEAR(LAHIKONTAKTSED!L143),
                                    MONTH(LAHIKONTAKTSED!L143),
                                    DAY(LAHIKONTAKTSED!L143)
                                )
                            )
                        ),
                        IFERROR(LAHIKONTAKTSED!L143 &gt;= DATE(1910, 1, 1), FALSE),
                        IFERROR(LAHIKONTAKTSED!L143 &lt;= TODAY(), FALSE)
                    )
                ),
                1,
                -2),
            -1
        ),
        0
    ),
    ""
)</f>
        <v/>
      </c>
      <c r="M143" s="137" t="str">
        <f>IF(
    AND(LAHIKONTAKTSED!$AJ143,  LAHIKONTAKTSED!$I143 &lt;&gt; ""),
    IF(
        OR(
            EXACT(LAHIKONTAKTSED!$I143, "Lapsevanem"),
            EXACT(LAHIKONTAKTSED!$I143, "Eestkostja")
        ),
        IF(
            OR(
                AND(_xlfn.NUMBERVALUE(LAHIKONTAKTSED!M143) &gt;  5000000, _xlfn.NUMBERVALUE(LAHIKONTAKTSED!M143) &lt;  5999999),
                AND(_xlfn.NUMBERVALUE(LAHIKONTAKTSED!M143) &gt; 50000000, _xlfn.NUMBERVALUE(LAHIKONTAKTSED!M143) &lt; 59999999)
            ),
            1,
            -2
        ),
        0
    ),
    ""
)</f>
        <v/>
      </c>
      <c r="N143" s="137" t="str">
        <f>IF(
    AND(LAHIKONTAKTSED!$AJ143,  LAHIKONTAKTSED!$I143 &lt;&gt; ""),
    IF(
        OR(
            EXACT(LAHIKONTAKTSED!$I143, "Lapsevanem"),
            EXACT(LAHIKONTAKTSED!$I143, "Eestkostja")
        ),
        IF(
            LAHIKONTAKTSED!N143 &lt;&gt; "",
            1,
            2
        ),
        0
    ),
    ""
)</f>
        <v/>
      </c>
      <c r="O143" s="136" t="str">
        <f>IF(
    LAHIKONTAKTSED!$AJ143,
    IF(LAHIKONTAKTSED!O143 &lt;&gt; "", 1, -1),
    ""
)</f>
        <v/>
      </c>
      <c r="P143" s="136" t="str">
        <f>IF(
    LAHIKONTAKTSED!$AJ143,
    IF(LAHIKONTAKTSED!P143 &lt;&gt; "", 1, -1),
    ""
)</f>
        <v/>
      </c>
      <c r="Q143" s="136" t="str">
        <f>IF(
    LAHIKONTAKTSED!$AJ143,
    IF(LAHIKONTAKTSED!Q143 &lt;&gt; "", 1, -1),
    ""
)</f>
        <v/>
      </c>
      <c r="R143" s="136" t="str">
        <f>IF(
    LAHIKONTAKTSED!$AJ143,
    IF(LAHIKONTAKTSED!R143 &lt;&gt; "", 1, 2),
    ""
)</f>
        <v/>
      </c>
      <c r="S143" s="158" t="str">
        <f ca="1">IF(LAHIKONTAKTSED!$AJ143,
    IF(AND(
        ISNUMBER(LAHIKONTAKTSED!S143),
        NOT(
            ISERROR(
                DATE(
                    YEAR(LAHIKONTAKTSED!S143),
                    MONTH(LAHIKONTAKTSED!S143),
                    DAY(LAHIKONTAKTSED!S143)
                )
            )
        ),
        IFERROR(LAHIKONTAKTSED!S143 &gt;= TODAY()-13, FALSE),
        IFERROR(LAHIKONTAKTSED!S143 &lt;= TODAY(), FALSE)
    ), 1, -2),
    ""
)</f>
        <v/>
      </c>
      <c r="T143" s="158" t="str">
        <f ca="1">IF(LAHIKONTAKTSED!$AJ143,
    IF(AND(
        ISNUMBER(LAHIKONTAKTSED!T143),
        NOT(
            ISERROR(
                DATE(
                    YEAR(LAHIKONTAKTSED!T143),
                    MONTH(LAHIKONTAKTSED!T143),
                    DAY(LAHIKONTAKTSED!T143)
                )
            )
        ),
        IFERROR(LAHIKONTAKTSED!T143 &gt;= TODAY()-13, FALSE),
        IFERROR(LAHIKONTAKTSED!T143 &lt;= TODAY()+1, FALSE)
    ), 1, -2),
    ""
)</f>
        <v/>
      </c>
      <c r="U143" s="159" t="str">
        <f ca="1">IF(LAHIKONTAKTSED!$AJ143,
    IF(AND(
        ISNUMBER(LAHIKONTAKTSED!U143),
        NOT(
            ISERROR(
                DATE(
                    YEAR(LAHIKONTAKTSED!U143),
                    MONTH(LAHIKONTAKTSED!U143),
                    DAY(LAHIKONTAKTSED!U143)
                )
            )
        ),
        IFERROR(LAHIKONTAKTSED!U143 &gt;= TODAY(), FALSE),
        IFERROR(LAHIKONTAKTSED!U143 &lt;= TODAY() + 11, FALSE)
    ), 1, -2),
    ""
)</f>
        <v/>
      </c>
      <c r="V143" s="136" t="str">
        <f>IF(
    LAHIKONTAKTSED!$AJ143,
    IF(LAHIKONTAKTSED!V143 &lt;&gt; "", 1, -1),
    ""
)</f>
        <v/>
      </c>
      <c r="W143" s="136" t="str">
        <f>IF(
    LAHIKONTAKTSED!$AJ143,
    IF(LAHIKONTAKTSED!W143 &lt;&gt; "", 1, -1),
    ""
)</f>
        <v/>
      </c>
      <c r="X143" s="159" t="str">
        <f ca="1">IF(
    AND(
        LAHIKONTAKTSED!$AJ143
    ),
    IF(
        LAHIKONTAKTSED!X143 &lt;&gt; "",
        IF(
            OR(
            AND(
                ISNUMBER(LAHIKONTAKTSED!X143),
                LAHIKONTAKTSED!X143 &gt; 30000000000,
                LAHIKONTAKTSED!X143 &lt; 63000000000,
                IFERROR(IF(
                    ISERROR(TEXT((CODE(MID("FEDCA@",LEFT(LAHIKONTAKTSED!X143,1),1))-50)*1000000+LEFT(LAHIKONTAKTSED!X143,7),"0000\.00\.00")+0),
                    FALSE,
                    IF(
                        IF(
                            MOD(SUMPRODUCT((MID(LAHIKONTAKTSED!X143,COLUMN($A$1:$J$1),1)+0),(MID("1234567891",COLUMN($A$1:$J$1),1)+0)),11)=10,
                            MOD(MOD(SUMPRODUCT((MID(LAHIKONTAKTSED!X143,COLUMN($A$1:$J$1),1)+0),(MID("3456789123",COLUMN($A$1:$J$1),1)+0)),11),10),
                            MOD(SUMPRODUCT((MID(LAHIKONTAKTSED!X143,COLUMN($A$1:$J$1),1)+0),(MID("1234567891",COLUMN($A$1:$J$1),1)+0)),11)
                        ) = MID(LAHIKONTAKTSED!X143,11,1)+0,
                        TRUE,
                        FALSE
                    )
                ), FALSE)
            ),
            AND(
                ISNUMBER(LAHIKONTAKTSED!X143),
                NOT(
                    ISERROR(
                        DATE(
                            YEAR(LAHIKONTAKTSED!X143),
                            MONTH(LAHIKONTAKTSED!X143),
                            DAY(LAHIKONTAKTSED!X143)
                        )
                    )
                ),
                IFERROR(LAHIKONTAKTSED!X143 &gt;= DATE(1910, 1, 1), FALSE),
                IFERROR(LAHIKONTAKTSED!X143 &lt;= TODAY(), FALSE)
            )
        ), 1, -2),
    -1),
    ""
)</f>
        <v/>
      </c>
    </row>
    <row r="144" spans="1:24" x14ac:dyDescent="0.35">
      <c r="A144" s="138" t="str">
        <f>LAHIKONTAKTSED!A144</f>
        <v/>
      </c>
      <c r="B144" s="154" t="str">
        <f ca="1">IF(LAHIKONTAKTSED!$AJ144,
    IF(AND(
        ISNUMBER(LAHIKONTAKTSED!B144),
        NOT(
            ISERROR(
                DATE(
                    YEAR(LAHIKONTAKTSED!B144),
                    MONTH(LAHIKONTAKTSED!B144),
                    DAY(LAHIKONTAKTSED!B144)
                )
            )
        ),
        IFERROR(LAHIKONTAKTSED!B144 &gt;= TODAY()-13, FALSE),
        IFERROR(LAHIKONTAKTSED!B144 &lt;= TODAY(), FALSE)
    ), 1, -2),
    ""
)</f>
        <v/>
      </c>
      <c r="C144" s="155" t="str">
        <f>IF(LAHIKONTAKTSED!$AJ144,
    IF(AND(
        LAHIKONTAKTSED!C144 &lt;&gt; ""
    ), 1, -2),
    ""
)</f>
        <v/>
      </c>
      <c r="D144" s="155" t="str">
        <f>IF(LAHIKONTAKTSED!$AJ144,
    IF(AND(
        LAHIKONTAKTSED!D144 &lt;&gt; ""
    ), 1, -2),
    ""
)</f>
        <v/>
      </c>
      <c r="E144" s="156" t="str">
        <f ca="1">IF(LAHIKONTAKTSED!$AJ144,
    IF(
        LAHIKONTAKTSED!E144 &lt;&gt; "",
        IF(
            OR(
            AND(
                ISNUMBER(LAHIKONTAKTSED!E144),
                LAHIKONTAKTSED!E144 &gt; 30000000000,
                LAHIKONTAKTSED!E144 &lt; 63000000000,
                IFERROR(IF(
                    ISERROR(TEXT((CODE(MID("FEDCA@",LEFT(LAHIKONTAKTSED!E144,1),1))-50)*1000000+LEFT(LAHIKONTAKTSED!E144,7),"0000\.00\.00")+0),
                    FALSE,
                    IF(
                        IF(
                            MOD(SUMPRODUCT((MID(LAHIKONTAKTSED!E144,COLUMN($A$1:$J$1),1)+0),(MID("1234567891",COLUMN($A$1:$J$1),1)+0)),11)=10,
                            MOD(MOD(SUMPRODUCT((MID(LAHIKONTAKTSED!E144,COLUMN($A$1:$J$1),1)+0),(MID("3456789123",COLUMN($A$1:$J$1),1)+0)),11),10),
                            MOD(SUMPRODUCT((MID(LAHIKONTAKTSED!E144,COLUMN($A$1:$J$1),1)+0),(MID("1234567891",COLUMN($A$1:$J$1),1)+0)),11)
                        ) = MID(LAHIKONTAKTSED!E144,11,1)+0,
                        TRUE,
                        FALSE
                    )
                ), FALSE)
            ),
            AND(
                ISNUMBER(LAHIKONTAKTSED!E144),
                NOT(
                    ISERROR(
                        DATE(
                            YEAR(LAHIKONTAKTSED!E144),
                            MONTH(LAHIKONTAKTSED!E144),
                            DAY(LAHIKONTAKTSED!E144)
                        )
                    )
                ),
                IFERROR(LAHIKONTAKTSED!E144 &gt;= DATE(1910, 1, 1), FALSE),
                IFERROR(LAHIKONTAKTSED!E144 &lt;= TODAY(), FALSE)
            )
        ), 1, -2),
    -1),
    ""
)</f>
        <v/>
      </c>
      <c r="F144" s="137" t="str">
        <f>IF(LAHIKONTAKTSED!$AJ144,
    IF(
        OR(
            LAHIKONTAKTSED!$I144 = "Lapsevanem",
            LAHIKONTAKTSED!$I144 = "Eestkostja"
        ),
        0,
        IF(
            OR(
                AND(_xlfn.NUMBERVALUE(LAHIKONTAKTSED!F144) &gt;  5000000, _xlfn.NUMBERVALUE(LAHIKONTAKTSED!F144) &lt;  5999999),
                AND(_xlfn.NUMBERVALUE(LAHIKONTAKTSED!F144) &gt; 50000000, _xlfn.NUMBERVALUE(LAHIKONTAKTSED!F144) &lt; 59999999)
            ),
            1,
            -2
        )
    ),
    ""
)</f>
        <v/>
      </c>
      <c r="G144" s="137" t="str">
        <f>IF(LAHIKONTAKTSED!$AJ144,
    IF(
        OR(
            LAHIKONTAKTSED!$I144 = "Lapsevanem",
            LAHIKONTAKTSED!$I144 = "Eestkostja"
        ),
        0,
        IF(
            LAHIKONTAKTSED!G144 &lt;&gt; "",
            1,
            2
        )
    ),
    ""
)</f>
        <v/>
      </c>
      <c r="H144" s="137" t="str">
        <f>IF(LAHIKONTAKTSED!$AJ144, IF(LAHIKONTAKTSED!H144 &lt;&gt; "", 1, 2), "")</f>
        <v/>
      </c>
      <c r="I144" s="157" t="str">
        <f>IF(LAHIKONTAKTSED!$AJ144,
    IF(OR(
        EXACT(LAHIKONTAKTSED!I144, "Lähikontaktne"),
        EXACT(LAHIKONTAKTSED!I144, "Lapsevanem"),
        EXACT(LAHIKONTAKTSED!I144, "Eestkostja")
    ), 1, -2),
    ""
)</f>
        <v/>
      </c>
      <c r="J144" s="137" t="str">
        <f>IF(
    AND(LAHIKONTAKTSED!$AJ144,  LAHIKONTAKTSED!$I144 &lt;&gt; ""),
    IF(
        OR(
            EXACT(LAHIKONTAKTSED!$I144, "Lapsevanem"),
            EXACT(LAHIKONTAKTSED!$I144, "Eestkostja")
        ),
        IF(
            LAHIKONTAKTSED!J144 &lt;&gt; "",
            1,
            -2
        ),
        0
    ),
    ""
)</f>
        <v/>
      </c>
      <c r="K144" s="137" t="str">
        <f>IF(
    AND(LAHIKONTAKTSED!$AJ144,  LAHIKONTAKTSED!$I144 &lt;&gt; ""),
    IF(
        OR(
            EXACT(LAHIKONTAKTSED!$I144, "Lapsevanem"),
            EXACT(LAHIKONTAKTSED!$I144, "Eestkostja")
        ),
        IF(
            LAHIKONTAKTSED!K144 &lt;&gt; "",
            1,
            -2
        ),
        0
    ),
    ""
)</f>
        <v/>
      </c>
      <c r="L144" s="137" t="str">
        <f ca="1">IF(
    AND(LAHIKONTAKTSED!$AJ144,  LAHIKONTAKTSED!$I144 &lt;&gt; ""),
    IF(
        OR(
            EXACT(LAHIKONTAKTSED!$I144, "Lapsevanem"),
            EXACT(LAHIKONTAKTSED!$I144, "Eestkostja")
        ),
        IF(
            LAHIKONTAKTSED!L144 &lt;&gt; "",
            IF(
                OR(
                    AND(
                        ISNUMBER(LAHIKONTAKTSED!L144),
                        LAHIKONTAKTSED!L144 &gt; 30000000000,
                        LAHIKONTAKTSED!L144 &lt; 63000000000,
                        IF(
                            ISERROR(TEXT((CODE(MID("FEDCA@",LEFT(LAHIKONTAKTSED!L144,1),1))-50)*1000000+LEFT(LAHIKONTAKTSED!L144,7),"0000\.00\.00")+0),
                            FALSE,
                            IF(
                                IF(
                                    MOD(SUMPRODUCT((MID(LAHIKONTAKTSED!L144,COLUMN($A$1:$J$1),1)+0),(MID("1234567891",COLUMN($A$1:$J$1),1)+0)),11)=10,
                                    MOD(MOD(SUMPRODUCT((MID(LAHIKONTAKTSED!L144,COLUMN($A$1:$J$1),1)+0),(MID("3456789123",COLUMN($A$1:$J$1),1)+0)),11),10),
                                    MOD(SUMPRODUCT((MID(LAHIKONTAKTSED!L144,COLUMN($A$1:$J$1),1)+0),(MID("1234567891",COLUMN($A$1:$J$1),1)+0)),11)
                                ) = MID(LAHIKONTAKTSED!L144,11,1)+0,
                                TRUE,
                                FALSE
                            )
                        )
                    ),
                    AND(
                        ISNUMBER(LAHIKONTAKTSED!L144),
                        NOT(
                            ISERROR(
                                DATE(
                                    YEAR(LAHIKONTAKTSED!L144),
                                    MONTH(LAHIKONTAKTSED!L144),
                                    DAY(LAHIKONTAKTSED!L144)
                                )
                            )
                        ),
                        IFERROR(LAHIKONTAKTSED!L144 &gt;= DATE(1910, 1, 1), FALSE),
                        IFERROR(LAHIKONTAKTSED!L144 &lt;= TODAY(), FALSE)
                    )
                ),
                1,
                -2),
            -1
        ),
        0
    ),
    ""
)</f>
        <v/>
      </c>
      <c r="M144" s="137" t="str">
        <f>IF(
    AND(LAHIKONTAKTSED!$AJ144,  LAHIKONTAKTSED!$I144 &lt;&gt; ""),
    IF(
        OR(
            EXACT(LAHIKONTAKTSED!$I144, "Lapsevanem"),
            EXACT(LAHIKONTAKTSED!$I144, "Eestkostja")
        ),
        IF(
            OR(
                AND(_xlfn.NUMBERVALUE(LAHIKONTAKTSED!M144) &gt;  5000000, _xlfn.NUMBERVALUE(LAHIKONTAKTSED!M144) &lt;  5999999),
                AND(_xlfn.NUMBERVALUE(LAHIKONTAKTSED!M144) &gt; 50000000, _xlfn.NUMBERVALUE(LAHIKONTAKTSED!M144) &lt; 59999999)
            ),
            1,
            -2
        ),
        0
    ),
    ""
)</f>
        <v/>
      </c>
      <c r="N144" s="137" t="str">
        <f>IF(
    AND(LAHIKONTAKTSED!$AJ144,  LAHIKONTAKTSED!$I144 &lt;&gt; ""),
    IF(
        OR(
            EXACT(LAHIKONTAKTSED!$I144, "Lapsevanem"),
            EXACT(LAHIKONTAKTSED!$I144, "Eestkostja")
        ),
        IF(
            LAHIKONTAKTSED!N144 &lt;&gt; "",
            1,
            2
        ),
        0
    ),
    ""
)</f>
        <v/>
      </c>
      <c r="O144" s="136" t="str">
        <f>IF(
    LAHIKONTAKTSED!$AJ144,
    IF(LAHIKONTAKTSED!O144 &lt;&gt; "", 1, -1),
    ""
)</f>
        <v/>
      </c>
      <c r="P144" s="136" t="str">
        <f>IF(
    LAHIKONTAKTSED!$AJ144,
    IF(LAHIKONTAKTSED!P144 &lt;&gt; "", 1, -1),
    ""
)</f>
        <v/>
      </c>
      <c r="Q144" s="136" t="str">
        <f>IF(
    LAHIKONTAKTSED!$AJ144,
    IF(LAHIKONTAKTSED!Q144 &lt;&gt; "", 1, -1),
    ""
)</f>
        <v/>
      </c>
      <c r="R144" s="136" t="str">
        <f>IF(
    LAHIKONTAKTSED!$AJ144,
    IF(LAHIKONTAKTSED!R144 &lt;&gt; "", 1, 2),
    ""
)</f>
        <v/>
      </c>
      <c r="S144" s="158" t="str">
        <f ca="1">IF(LAHIKONTAKTSED!$AJ144,
    IF(AND(
        ISNUMBER(LAHIKONTAKTSED!S144),
        NOT(
            ISERROR(
                DATE(
                    YEAR(LAHIKONTAKTSED!S144),
                    MONTH(LAHIKONTAKTSED!S144),
                    DAY(LAHIKONTAKTSED!S144)
                )
            )
        ),
        IFERROR(LAHIKONTAKTSED!S144 &gt;= TODAY()-13, FALSE),
        IFERROR(LAHIKONTAKTSED!S144 &lt;= TODAY(), FALSE)
    ), 1, -2),
    ""
)</f>
        <v/>
      </c>
      <c r="T144" s="158" t="str">
        <f ca="1">IF(LAHIKONTAKTSED!$AJ144,
    IF(AND(
        ISNUMBER(LAHIKONTAKTSED!T144),
        NOT(
            ISERROR(
                DATE(
                    YEAR(LAHIKONTAKTSED!T144),
                    MONTH(LAHIKONTAKTSED!T144),
                    DAY(LAHIKONTAKTSED!T144)
                )
            )
        ),
        IFERROR(LAHIKONTAKTSED!T144 &gt;= TODAY()-13, FALSE),
        IFERROR(LAHIKONTAKTSED!T144 &lt;= TODAY()+1, FALSE)
    ), 1, -2),
    ""
)</f>
        <v/>
      </c>
      <c r="U144" s="159" t="str">
        <f ca="1">IF(LAHIKONTAKTSED!$AJ144,
    IF(AND(
        ISNUMBER(LAHIKONTAKTSED!U144),
        NOT(
            ISERROR(
                DATE(
                    YEAR(LAHIKONTAKTSED!U144),
                    MONTH(LAHIKONTAKTSED!U144),
                    DAY(LAHIKONTAKTSED!U144)
                )
            )
        ),
        IFERROR(LAHIKONTAKTSED!U144 &gt;= TODAY(), FALSE),
        IFERROR(LAHIKONTAKTSED!U144 &lt;= TODAY() + 11, FALSE)
    ), 1, -2),
    ""
)</f>
        <v/>
      </c>
      <c r="V144" s="136" t="str">
        <f>IF(
    LAHIKONTAKTSED!$AJ144,
    IF(LAHIKONTAKTSED!V144 &lt;&gt; "", 1, -1),
    ""
)</f>
        <v/>
      </c>
      <c r="W144" s="136" t="str">
        <f>IF(
    LAHIKONTAKTSED!$AJ144,
    IF(LAHIKONTAKTSED!W144 &lt;&gt; "", 1, -1),
    ""
)</f>
        <v/>
      </c>
      <c r="X144" s="159" t="str">
        <f ca="1">IF(
    AND(
        LAHIKONTAKTSED!$AJ144
    ),
    IF(
        LAHIKONTAKTSED!X144 &lt;&gt; "",
        IF(
            OR(
            AND(
                ISNUMBER(LAHIKONTAKTSED!X144),
                LAHIKONTAKTSED!X144 &gt; 30000000000,
                LAHIKONTAKTSED!X144 &lt; 63000000000,
                IFERROR(IF(
                    ISERROR(TEXT((CODE(MID("FEDCA@",LEFT(LAHIKONTAKTSED!X144,1),1))-50)*1000000+LEFT(LAHIKONTAKTSED!X144,7),"0000\.00\.00")+0),
                    FALSE,
                    IF(
                        IF(
                            MOD(SUMPRODUCT((MID(LAHIKONTAKTSED!X144,COLUMN($A$1:$J$1),1)+0),(MID("1234567891",COLUMN($A$1:$J$1),1)+0)),11)=10,
                            MOD(MOD(SUMPRODUCT((MID(LAHIKONTAKTSED!X144,COLUMN($A$1:$J$1),1)+0),(MID("3456789123",COLUMN($A$1:$J$1),1)+0)),11),10),
                            MOD(SUMPRODUCT((MID(LAHIKONTAKTSED!X144,COLUMN($A$1:$J$1),1)+0),(MID("1234567891",COLUMN($A$1:$J$1),1)+0)),11)
                        ) = MID(LAHIKONTAKTSED!X144,11,1)+0,
                        TRUE,
                        FALSE
                    )
                ), FALSE)
            ),
            AND(
                ISNUMBER(LAHIKONTAKTSED!X144),
                NOT(
                    ISERROR(
                        DATE(
                            YEAR(LAHIKONTAKTSED!X144),
                            MONTH(LAHIKONTAKTSED!X144),
                            DAY(LAHIKONTAKTSED!X144)
                        )
                    )
                ),
                IFERROR(LAHIKONTAKTSED!X144 &gt;= DATE(1910, 1, 1), FALSE),
                IFERROR(LAHIKONTAKTSED!X144 &lt;= TODAY(), FALSE)
            )
        ), 1, -2),
    -1),
    ""
)</f>
        <v/>
      </c>
    </row>
    <row r="145" spans="1:24" x14ac:dyDescent="0.35">
      <c r="A145" s="138" t="str">
        <f>LAHIKONTAKTSED!A145</f>
        <v/>
      </c>
      <c r="B145" s="154" t="str">
        <f ca="1">IF(LAHIKONTAKTSED!$AJ145,
    IF(AND(
        ISNUMBER(LAHIKONTAKTSED!B145),
        NOT(
            ISERROR(
                DATE(
                    YEAR(LAHIKONTAKTSED!B145),
                    MONTH(LAHIKONTAKTSED!B145),
                    DAY(LAHIKONTAKTSED!B145)
                )
            )
        ),
        IFERROR(LAHIKONTAKTSED!B145 &gt;= TODAY()-13, FALSE),
        IFERROR(LAHIKONTAKTSED!B145 &lt;= TODAY(), FALSE)
    ), 1, -2),
    ""
)</f>
        <v/>
      </c>
      <c r="C145" s="155" t="str">
        <f>IF(LAHIKONTAKTSED!$AJ145,
    IF(AND(
        LAHIKONTAKTSED!C145 &lt;&gt; ""
    ), 1, -2),
    ""
)</f>
        <v/>
      </c>
      <c r="D145" s="155" t="str">
        <f>IF(LAHIKONTAKTSED!$AJ145,
    IF(AND(
        LAHIKONTAKTSED!D145 &lt;&gt; ""
    ), 1, -2),
    ""
)</f>
        <v/>
      </c>
      <c r="E145" s="156" t="str">
        <f ca="1">IF(LAHIKONTAKTSED!$AJ145,
    IF(
        LAHIKONTAKTSED!E145 &lt;&gt; "",
        IF(
            OR(
            AND(
                ISNUMBER(LAHIKONTAKTSED!E145),
                LAHIKONTAKTSED!E145 &gt; 30000000000,
                LAHIKONTAKTSED!E145 &lt; 63000000000,
                IFERROR(IF(
                    ISERROR(TEXT((CODE(MID("FEDCA@",LEFT(LAHIKONTAKTSED!E145,1),1))-50)*1000000+LEFT(LAHIKONTAKTSED!E145,7),"0000\.00\.00")+0),
                    FALSE,
                    IF(
                        IF(
                            MOD(SUMPRODUCT((MID(LAHIKONTAKTSED!E145,COLUMN($A$1:$J$1),1)+0),(MID("1234567891",COLUMN($A$1:$J$1),1)+0)),11)=10,
                            MOD(MOD(SUMPRODUCT((MID(LAHIKONTAKTSED!E145,COLUMN($A$1:$J$1),1)+0),(MID("3456789123",COLUMN($A$1:$J$1),1)+0)),11),10),
                            MOD(SUMPRODUCT((MID(LAHIKONTAKTSED!E145,COLUMN($A$1:$J$1),1)+0),(MID("1234567891",COLUMN($A$1:$J$1),1)+0)),11)
                        ) = MID(LAHIKONTAKTSED!E145,11,1)+0,
                        TRUE,
                        FALSE
                    )
                ), FALSE)
            ),
            AND(
                ISNUMBER(LAHIKONTAKTSED!E145),
                NOT(
                    ISERROR(
                        DATE(
                            YEAR(LAHIKONTAKTSED!E145),
                            MONTH(LAHIKONTAKTSED!E145),
                            DAY(LAHIKONTAKTSED!E145)
                        )
                    )
                ),
                IFERROR(LAHIKONTAKTSED!E145 &gt;= DATE(1910, 1, 1), FALSE),
                IFERROR(LAHIKONTAKTSED!E145 &lt;= TODAY(), FALSE)
            )
        ), 1, -2),
    -1),
    ""
)</f>
        <v/>
      </c>
      <c r="F145" s="137" t="str">
        <f>IF(LAHIKONTAKTSED!$AJ145,
    IF(
        OR(
            LAHIKONTAKTSED!$I145 = "Lapsevanem",
            LAHIKONTAKTSED!$I145 = "Eestkostja"
        ),
        0,
        IF(
            OR(
                AND(_xlfn.NUMBERVALUE(LAHIKONTAKTSED!F145) &gt;  5000000, _xlfn.NUMBERVALUE(LAHIKONTAKTSED!F145) &lt;  5999999),
                AND(_xlfn.NUMBERVALUE(LAHIKONTAKTSED!F145) &gt; 50000000, _xlfn.NUMBERVALUE(LAHIKONTAKTSED!F145) &lt; 59999999)
            ),
            1,
            -2
        )
    ),
    ""
)</f>
        <v/>
      </c>
      <c r="G145" s="137" t="str">
        <f>IF(LAHIKONTAKTSED!$AJ145,
    IF(
        OR(
            LAHIKONTAKTSED!$I145 = "Lapsevanem",
            LAHIKONTAKTSED!$I145 = "Eestkostja"
        ),
        0,
        IF(
            LAHIKONTAKTSED!G145 &lt;&gt; "",
            1,
            2
        )
    ),
    ""
)</f>
        <v/>
      </c>
      <c r="H145" s="137" t="str">
        <f>IF(LAHIKONTAKTSED!$AJ145, IF(LAHIKONTAKTSED!H145 &lt;&gt; "", 1, 2), "")</f>
        <v/>
      </c>
      <c r="I145" s="157" t="str">
        <f>IF(LAHIKONTAKTSED!$AJ145,
    IF(OR(
        EXACT(LAHIKONTAKTSED!I145, "Lähikontaktne"),
        EXACT(LAHIKONTAKTSED!I145, "Lapsevanem"),
        EXACT(LAHIKONTAKTSED!I145, "Eestkostja")
    ), 1, -2),
    ""
)</f>
        <v/>
      </c>
      <c r="J145" s="137" t="str">
        <f>IF(
    AND(LAHIKONTAKTSED!$AJ145,  LAHIKONTAKTSED!$I145 &lt;&gt; ""),
    IF(
        OR(
            EXACT(LAHIKONTAKTSED!$I145, "Lapsevanem"),
            EXACT(LAHIKONTAKTSED!$I145, "Eestkostja")
        ),
        IF(
            LAHIKONTAKTSED!J145 &lt;&gt; "",
            1,
            -2
        ),
        0
    ),
    ""
)</f>
        <v/>
      </c>
      <c r="K145" s="137" t="str">
        <f>IF(
    AND(LAHIKONTAKTSED!$AJ145,  LAHIKONTAKTSED!$I145 &lt;&gt; ""),
    IF(
        OR(
            EXACT(LAHIKONTAKTSED!$I145, "Lapsevanem"),
            EXACT(LAHIKONTAKTSED!$I145, "Eestkostja")
        ),
        IF(
            LAHIKONTAKTSED!K145 &lt;&gt; "",
            1,
            -2
        ),
        0
    ),
    ""
)</f>
        <v/>
      </c>
      <c r="L145" s="137" t="str">
        <f ca="1">IF(
    AND(LAHIKONTAKTSED!$AJ145,  LAHIKONTAKTSED!$I145 &lt;&gt; ""),
    IF(
        OR(
            EXACT(LAHIKONTAKTSED!$I145, "Lapsevanem"),
            EXACT(LAHIKONTAKTSED!$I145, "Eestkostja")
        ),
        IF(
            LAHIKONTAKTSED!L145 &lt;&gt; "",
            IF(
                OR(
                    AND(
                        ISNUMBER(LAHIKONTAKTSED!L145),
                        LAHIKONTAKTSED!L145 &gt; 30000000000,
                        LAHIKONTAKTSED!L145 &lt; 63000000000,
                        IF(
                            ISERROR(TEXT((CODE(MID("FEDCA@",LEFT(LAHIKONTAKTSED!L145,1),1))-50)*1000000+LEFT(LAHIKONTAKTSED!L145,7),"0000\.00\.00")+0),
                            FALSE,
                            IF(
                                IF(
                                    MOD(SUMPRODUCT((MID(LAHIKONTAKTSED!L145,COLUMN($A$1:$J$1),1)+0),(MID("1234567891",COLUMN($A$1:$J$1),1)+0)),11)=10,
                                    MOD(MOD(SUMPRODUCT((MID(LAHIKONTAKTSED!L145,COLUMN($A$1:$J$1),1)+0),(MID("3456789123",COLUMN($A$1:$J$1),1)+0)),11),10),
                                    MOD(SUMPRODUCT((MID(LAHIKONTAKTSED!L145,COLUMN($A$1:$J$1),1)+0),(MID("1234567891",COLUMN($A$1:$J$1),1)+0)),11)
                                ) = MID(LAHIKONTAKTSED!L145,11,1)+0,
                                TRUE,
                                FALSE
                            )
                        )
                    ),
                    AND(
                        ISNUMBER(LAHIKONTAKTSED!L145),
                        NOT(
                            ISERROR(
                                DATE(
                                    YEAR(LAHIKONTAKTSED!L145),
                                    MONTH(LAHIKONTAKTSED!L145),
                                    DAY(LAHIKONTAKTSED!L145)
                                )
                            )
                        ),
                        IFERROR(LAHIKONTAKTSED!L145 &gt;= DATE(1910, 1, 1), FALSE),
                        IFERROR(LAHIKONTAKTSED!L145 &lt;= TODAY(), FALSE)
                    )
                ),
                1,
                -2),
            -1
        ),
        0
    ),
    ""
)</f>
        <v/>
      </c>
      <c r="M145" s="137" t="str">
        <f>IF(
    AND(LAHIKONTAKTSED!$AJ145,  LAHIKONTAKTSED!$I145 &lt;&gt; ""),
    IF(
        OR(
            EXACT(LAHIKONTAKTSED!$I145, "Lapsevanem"),
            EXACT(LAHIKONTAKTSED!$I145, "Eestkostja")
        ),
        IF(
            OR(
                AND(_xlfn.NUMBERVALUE(LAHIKONTAKTSED!M145) &gt;  5000000, _xlfn.NUMBERVALUE(LAHIKONTAKTSED!M145) &lt;  5999999),
                AND(_xlfn.NUMBERVALUE(LAHIKONTAKTSED!M145) &gt; 50000000, _xlfn.NUMBERVALUE(LAHIKONTAKTSED!M145) &lt; 59999999)
            ),
            1,
            -2
        ),
        0
    ),
    ""
)</f>
        <v/>
      </c>
      <c r="N145" s="137" t="str">
        <f>IF(
    AND(LAHIKONTAKTSED!$AJ145,  LAHIKONTAKTSED!$I145 &lt;&gt; ""),
    IF(
        OR(
            EXACT(LAHIKONTAKTSED!$I145, "Lapsevanem"),
            EXACT(LAHIKONTAKTSED!$I145, "Eestkostja")
        ),
        IF(
            LAHIKONTAKTSED!N145 &lt;&gt; "",
            1,
            2
        ),
        0
    ),
    ""
)</f>
        <v/>
      </c>
      <c r="O145" s="136" t="str">
        <f>IF(
    LAHIKONTAKTSED!$AJ145,
    IF(LAHIKONTAKTSED!O145 &lt;&gt; "", 1, -1),
    ""
)</f>
        <v/>
      </c>
      <c r="P145" s="136" t="str">
        <f>IF(
    LAHIKONTAKTSED!$AJ145,
    IF(LAHIKONTAKTSED!P145 &lt;&gt; "", 1, -1),
    ""
)</f>
        <v/>
      </c>
      <c r="Q145" s="136" t="str">
        <f>IF(
    LAHIKONTAKTSED!$AJ145,
    IF(LAHIKONTAKTSED!Q145 &lt;&gt; "", 1, -1),
    ""
)</f>
        <v/>
      </c>
      <c r="R145" s="136" t="str">
        <f>IF(
    LAHIKONTAKTSED!$AJ145,
    IF(LAHIKONTAKTSED!R145 &lt;&gt; "", 1, 2),
    ""
)</f>
        <v/>
      </c>
      <c r="S145" s="158" t="str">
        <f ca="1">IF(LAHIKONTAKTSED!$AJ145,
    IF(AND(
        ISNUMBER(LAHIKONTAKTSED!S145),
        NOT(
            ISERROR(
                DATE(
                    YEAR(LAHIKONTAKTSED!S145),
                    MONTH(LAHIKONTAKTSED!S145),
                    DAY(LAHIKONTAKTSED!S145)
                )
            )
        ),
        IFERROR(LAHIKONTAKTSED!S145 &gt;= TODAY()-13, FALSE),
        IFERROR(LAHIKONTAKTSED!S145 &lt;= TODAY(), FALSE)
    ), 1, -2),
    ""
)</f>
        <v/>
      </c>
      <c r="T145" s="158" t="str">
        <f ca="1">IF(LAHIKONTAKTSED!$AJ145,
    IF(AND(
        ISNUMBER(LAHIKONTAKTSED!T145),
        NOT(
            ISERROR(
                DATE(
                    YEAR(LAHIKONTAKTSED!T145),
                    MONTH(LAHIKONTAKTSED!T145),
                    DAY(LAHIKONTAKTSED!T145)
                )
            )
        ),
        IFERROR(LAHIKONTAKTSED!T145 &gt;= TODAY()-13, FALSE),
        IFERROR(LAHIKONTAKTSED!T145 &lt;= TODAY()+1, FALSE)
    ), 1, -2),
    ""
)</f>
        <v/>
      </c>
      <c r="U145" s="159" t="str">
        <f ca="1">IF(LAHIKONTAKTSED!$AJ145,
    IF(AND(
        ISNUMBER(LAHIKONTAKTSED!U145),
        NOT(
            ISERROR(
                DATE(
                    YEAR(LAHIKONTAKTSED!U145),
                    MONTH(LAHIKONTAKTSED!U145),
                    DAY(LAHIKONTAKTSED!U145)
                )
            )
        ),
        IFERROR(LAHIKONTAKTSED!U145 &gt;= TODAY(), FALSE),
        IFERROR(LAHIKONTAKTSED!U145 &lt;= TODAY() + 11, FALSE)
    ), 1, -2),
    ""
)</f>
        <v/>
      </c>
      <c r="V145" s="136" t="str">
        <f>IF(
    LAHIKONTAKTSED!$AJ145,
    IF(LAHIKONTAKTSED!V145 &lt;&gt; "", 1, -1),
    ""
)</f>
        <v/>
      </c>
      <c r="W145" s="136" t="str">
        <f>IF(
    LAHIKONTAKTSED!$AJ145,
    IF(LAHIKONTAKTSED!W145 &lt;&gt; "", 1, -1),
    ""
)</f>
        <v/>
      </c>
      <c r="X145" s="159" t="str">
        <f ca="1">IF(
    AND(
        LAHIKONTAKTSED!$AJ145
    ),
    IF(
        LAHIKONTAKTSED!X145 &lt;&gt; "",
        IF(
            OR(
            AND(
                ISNUMBER(LAHIKONTAKTSED!X145),
                LAHIKONTAKTSED!X145 &gt; 30000000000,
                LAHIKONTAKTSED!X145 &lt; 63000000000,
                IFERROR(IF(
                    ISERROR(TEXT((CODE(MID("FEDCA@",LEFT(LAHIKONTAKTSED!X145,1),1))-50)*1000000+LEFT(LAHIKONTAKTSED!X145,7),"0000\.00\.00")+0),
                    FALSE,
                    IF(
                        IF(
                            MOD(SUMPRODUCT((MID(LAHIKONTAKTSED!X145,COLUMN($A$1:$J$1),1)+0),(MID("1234567891",COLUMN($A$1:$J$1),1)+0)),11)=10,
                            MOD(MOD(SUMPRODUCT((MID(LAHIKONTAKTSED!X145,COLUMN($A$1:$J$1),1)+0),(MID("3456789123",COLUMN($A$1:$J$1),1)+0)),11),10),
                            MOD(SUMPRODUCT((MID(LAHIKONTAKTSED!X145,COLUMN($A$1:$J$1),1)+0),(MID("1234567891",COLUMN($A$1:$J$1),1)+0)),11)
                        ) = MID(LAHIKONTAKTSED!X145,11,1)+0,
                        TRUE,
                        FALSE
                    )
                ), FALSE)
            ),
            AND(
                ISNUMBER(LAHIKONTAKTSED!X145),
                NOT(
                    ISERROR(
                        DATE(
                            YEAR(LAHIKONTAKTSED!X145),
                            MONTH(LAHIKONTAKTSED!X145),
                            DAY(LAHIKONTAKTSED!X145)
                        )
                    )
                ),
                IFERROR(LAHIKONTAKTSED!X145 &gt;= DATE(1910, 1, 1), FALSE),
                IFERROR(LAHIKONTAKTSED!X145 &lt;= TODAY(), FALSE)
            )
        ), 1, -2),
    -1),
    ""
)</f>
        <v/>
      </c>
    </row>
    <row r="146" spans="1:24" x14ac:dyDescent="0.35">
      <c r="A146" s="138" t="str">
        <f>LAHIKONTAKTSED!A146</f>
        <v/>
      </c>
      <c r="B146" s="154" t="str">
        <f ca="1">IF(LAHIKONTAKTSED!$AJ146,
    IF(AND(
        ISNUMBER(LAHIKONTAKTSED!B146),
        NOT(
            ISERROR(
                DATE(
                    YEAR(LAHIKONTAKTSED!B146),
                    MONTH(LAHIKONTAKTSED!B146),
                    DAY(LAHIKONTAKTSED!B146)
                )
            )
        ),
        IFERROR(LAHIKONTAKTSED!B146 &gt;= TODAY()-13, FALSE),
        IFERROR(LAHIKONTAKTSED!B146 &lt;= TODAY(), FALSE)
    ), 1, -2),
    ""
)</f>
        <v/>
      </c>
      <c r="C146" s="155" t="str">
        <f>IF(LAHIKONTAKTSED!$AJ146,
    IF(AND(
        LAHIKONTAKTSED!C146 &lt;&gt; ""
    ), 1, -2),
    ""
)</f>
        <v/>
      </c>
      <c r="D146" s="155" t="str">
        <f>IF(LAHIKONTAKTSED!$AJ146,
    IF(AND(
        LAHIKONTAKTSED!D146 &lt;&gt; ""
    ), 1, -2),
    ""
)</f>
        <v/>
      </c>
      <c r="E146" s="156" t="str">
        <f ca="1">IF(LAHIKONTAKTSED!$AJ146,
    IF(
        LAHIKONTAKTSED!E146 &lt;&gt; "",
        IF(
            OR(
            AND(
                ISNUMBER(LAHIKONTAKTSED!E146),
                LAHIKONTAKTSED!E146 &gt; 30000000000,
                LAHIKONTAKTSED!E146 &lt; 63000000000,
                IFERROR(IF(
                    ISERROR(TEXT((CODE(MID("FEDCA@",LEFT(LAHIKONTAKTSED!E146,1),1))-50)*1000000+LEFT(LAHIKONTAKTSED!E146,7),"0000\.00\.00")+0),
                    FALSE,
                    IF(
                        IF(
                            MOD(SUMPRODUCT((MID(LAHIKONTAKTSED!E146,COLUMN($A$1:$J$1),1)+0),(MID("1234567891",COLUMN($A$1:$J$1),1)+0)),11)=10,
                            MOD(MOD(SUMPRODUCT((MID(LAHIKONTAKTSED!E146,COLUMN($A$1:$J$1),1)+0),(MID("3456789123",COLUMN($A$1:$J$1),1)+0)),11),10),
                            MOD(SUMPRODUCT((MID(LAHIKONTAKTSED!E146,COLUMN($A$1:$J$1),1)+0),(MID("1234567891",COLUMN($A$1:$J$1),1)+0)),11)
                        ) = MID(LAHIKONTAKTSED!E146,11,1)+0,
                        TRUE,
                        FALSE
                    )
                ), FALSE)
            ),
            AND(
                ISNUMBER(LAHIKONTAKTSED!E146),
                NOT(
                    ISERROR(
                        DATE(
                            YEAR(LAHIKONTAKTSED!E146),
                            MONTH(LAHIKONTAKTSED!E146),
                            DAY(LAHIKONTAKTSED!E146)
                        )
                    )
                ),
                IFERROR(LAHIKONTAKTSED!E146 &gt;= DATE(1910, 1, 1), FALSE),
                IFERROR(LAHIKONTAKTSED!E146 &lt;= TODAY(), FALSE)
            )
        ), 1, -2),
    -1),
    ""
)</f>
        <v/>
      </c>
      <c r="F146" s="137" t="str">
        <f>IF(LAHIKONTAKTSED!$AJ146,
    IF(
        OR(
            LAHIKONTAKTSED!$I146 = "Lapsevanem",
            LAHIKONTAKTSED!$I146 = "Eestkostja"
        ),
        0,
        IF(
            OR(
                AND(_xlfn.NUMBERVALUE(LAHIKONTAKTSED!F146) &gt;  5000000, _xlfn.NUMBERVALUE(LAHIKONTAKTSED!F146) &lt;  5999999),
                AND(_xlfn.NUMBERVALUE(LAHIKONTAKTSED!F146) &gt; 50000000, _xlfn.NUMBERVALUE(LAHIKONTAKTSED!F146) &lt; 59999999)
            ),
            1,
            -2
        )
    ),
    ""
)</f>
        <v/>
      </c>
      <c r="G146" s="137" t="str">
        <f>IF(LAHIKONTAKTSED!$AJ146,
    IF(
        OR(
            LAHIKONTAKTSED!$I146 = "Lapsevanem",
            LAHIKONTAKTSED!$I146 = "Eestkostja"
        ),
        0,
        IF(
            LAHIKONTAKTSED!G146 &lt;&gt; "",
            1,
            2
        )
    ),
    ""
)</f>
        <v/>
      </c>
      <c r="H146" s="137" t="str">
        <f>IF(LAHIKONTAKTSED!$AJ146, IF(LAHIKONTAKTSED!H146 &lt;&gt; "", 1, 2), "")</f>
        <v/>
      </c>
      <c r="I146" s="157" t="str">
        <f>IF(LAHIKONTAKTSED!$AJ146,
    IF(OR(
        EXACT(LAHIKONTAKTSED!I146, "Lähikontaktne"),
        EXACT(LAHIKONTAKTSED!I146, "Lapsevanem"),
        EXACT(LAHIKONTAKTSED!I146, "Eestkostja")
    ), 1, -2),
    ""
)</f>
        <v/>
      </c>
      <c r="J146" s="137" t="str">
        <f>IF(
    AND(LAHIKONTAKTSED!$AJ146,  LAHIKONTAKTSED!$I146 &lt;&gt; ""),
    IF(
        OR(
            EXACT(LAHIKONTAKTSED!$I146, "Lapsevanem"),
            EXACT(LAHIKONTAKTSED!$I146, "Eestkostja")
        ),
        IF(
            LAHIKONTAKTSED!J146 &lt;&gt; "",
            1,
            -2
        ),
        0
    ),
    ""
)</f>
        <v/>
      </c>
      <c r="K146" s="137" t="str">
        <f>IF(
    AND(LAHIKONTAKTSED!$AJ146,  LAHIKONTAKTSED!$I146 &lt;&gt; ""),
    IF(
        OR(
            EXACT(LAHIKONTAKTSED!$I146, "Lapsevanem"),
            EXACT(LAHIKONTAKTSED!$I146, "Eestkostja")
        ),
        IF(
            LAHIKONTAKTSED!K146 &lt;&gt; "",
            1,
            -2
        ),
        0
    ),
    ""
)</f>
        <v/>
      </c>
      <c r="L146" s="137" t="str">
        <f ca="1">IF(
    AND(LAHIKONTAKTSED!$AJ146,  LAHIKONTAKTSED!$I146 &lt;&gt; ""),
    IF(
        OR(
            EXACT(LAHIKONTAKTSED!$I146, "Lapsevanem"),
            EXACT(LAHIKONTAKTSED!$I146, "Eestkostja")
        ),
        IF(
            LAHIKONTAKTSED!L146 &lt;&gt; "",
            IF(
                OR(
                    AND(
                        ISNUMBER(LAHIKONTAKTSED!L146),
                        LAHIKONTAKTSED!L146 &gt; 30000000000,
                        LAHIKONTAKTSED!L146 &lt; 63000000000,
                        IF(
                            ISERROR(TEXT((CODE(MID("FEDCA@",LEFT(LAHIKONTAKTSED!L146,1),1))-50)*1000000+LEFT(LAHIKONTAKTSED!L146,7),"0000\.00\.00")+0),
                            FALSE,
                            IF(
                                IF(
                                    MOD(SUMPRODUCT((MID(LAHIKONTAKTSED!L146,COLUMN($A$1:$J$1),1)+0),(MID("1234567891",COLUMN($A$1:$J$1),1)+0)),11)=10,
                                    MOD(MOD(SUMPRODUCT((MID(LAHIKONTAKTSED!L146,COLUMN($A$1:$J$1),1)+0),(MID("3456789123",COLUMN($A$1:$J$1),1)+0)),11),10),
                                    MOD(SUMPRODUCT((MID(LAHIKONTAKTSED!L146,COLUMN($A$1:$J$1),1)+0),(MID("1234567891",COLUMN($A$1:$J$1),1)+0)),11)
                                ) = MID(LAHIKONTAKTSED!L146,11,1)+0,
                                TRUE,
                                FALSE
                            )
                        )
                    ),
                    AND(
                        ISNUMBER(LAHIKONTAKTSED!L146),
                        NOT(
                            ISERROR(
                                DATE(
                                    YEAR(LAHIKONTAKTSED!L146),
                                    MONTH(LAHIKONTAKTSED!L146),
                                    DAY(LAHIKONTAKTSED!L146)
                                )
                            )
                        ),
                        IFERROR(LAHIKONTAKTSED!L146 &gt;= DATE(1910, 1, 1), FALSE),
                        IFERROR(LAHIKONTAKTSED!L146 &lt;= TODAY(), FALSE)
                    )
                ),
                1,
                -2),
            -1
        ),
        0
    ),
    ""
)</f>
        <v/>
      </c>
      <c r="M146" s="137" t="str">
        <f>IF(
    AND(LAHIKONTAKTSED!$AJ146,  LAHIKONTAKTSED!$I146 &lt;&gt; ""),
    IF(
        OR(
            EXACT(LAHIKONTAKTSED!$I146, "Lapsevanem"),
            EXACT(LAHIKONTAKTSED!$I146, "Eestkostja")
        ),
        IF(
            OR(
                AND(_xlfn.NUMBERVALUE(LAHIKONTAKTSED!M146) &gt;  5000000, _xlfn.NUMBERVALUE(LAHIKONTAKTSED!M146) &lt;  5999999),
                AND(_xlfn.NUMBERVALUE(LAHIKONTAKTSED!M146) &gt; 50000000, _xlfn.NUMBERVALUE(LAHIKONTAKTSED!M146) &lt; 59999999)
            ),
            1,
            -2
        ),
        0
    ),
    ""
)</f>
        <v/>
      </c>
      <c r="N146" s="137" t="str">
        <f>IF(
    AND(LAHIKONTAKTSED!$AJ146,  LAHIKONTAKTSED!$I146 &lt;&gt; ""),
    IF(
        OR(
            EXACT(LAHIKONTAKTSED!$I146, "Lapsevanem"),
            EXACT(LAHIKONTAKTSED!$I146, "Eestkostja")
        ),
        IF(
            LAHIKONTAKTSED!N146 &lt;&gt; "",
            1,
            2
        ),
        0
    ),
    ""
)</f>
        <v/>
      </c>
      <c r="O146" s="136" t="str">
        <f>IF(
    LAHIKONTAKTSED!$AJ146,
    IF(LAHIKONTAKTSED!O146 &lt;&gt; "", 1, -1),
    ""
)</f>
        <v/>
      </c>
      <c r="P146" s="136" t="str">
        <f>IF(
    LAHIKONTAKTSED!$AJ146,
    IF(LAHIKONTAKTSED!P146 &lt;&gt; "", 1, -1),
    ""
)</f>
        <v/>
      </c>
      <c r="Q146" s="136" t="str">
        <f>IF(
    LAHIKONTAKTSED!$AJ146,
    IF(LAHIKONTAKTSED!Q146 &lt;&gt; "", 1, -1),
    ""
)</f>
        <v/>
      </c>
      <c r="R146" s="136" t="str">
        <f>IF(
    LAHIKONTAKTSED!$AJ146,
    IF(LAHIKONTAKTSED!R146 &lt;&gt; "", 1, 2),
    ""
)</f>
        <v/>
      </c>
      <c r="S146" s="158" t="str">
        <f ca="1">IF(LAHIKONTAKTSED!$AJ146,
    IF(AND(
        ISNUMBER(LAHIKONTAKTSED!S146),
        NOT(
            ISERROR(
                DATE(
                    YEAR(LAHIKONTAKTSED!S146),
                    MONTH(LAHIKONTAKTSED!S146),
                    DAY(LAHIKONTAKTSED!S146)
                )
            )
        ),
        IFERROR(LAHIKONTAKTSED!S146 &gt;= TODAY()-13, FALSE),
        IFERROR(LAHIKONTAKTSED!S146 &lt;= TODAY(), FALSE)
    ), 1, -2),
    ""
)</f>
        <v/>
      </c>
      <c r="T146" s="158" t="str">
        <f ca="1">IF(LAHIKONTAKTSED!$AJ146,
    IF(AND(
        ISNUMBER(LAHIKONTAKTSED!T146),
        NOT(
            ISERROR(
                DATE(
                    YEAR(LAHIKONTAKTSED!T146),
                    MONTH(LAHIKONTAKTSED!T146),
                    DAY(LAHIKONTAKTSED!T146)
                )
            )
        ),
        IFERROR(LAHIKONTAKTSED!T146 &gt;= TODAY()-13, FALSE),
        IFERROR(LAHIKONTAKTSED!T146 &lt;= TODAY()+1, FALSE)
    ), 1, -2),
    ""
)</f>
        <v/>
      </c>
      <c r="U146" s="159" t="str">
        <f ca="1">IF(LAHIKONTAKTSED!$AJ146,
    IF(AND(
        ISNUMBER(LAHIKONTAKTSED!U146),
        NOT(
            ISERROR(
                DATE(
                    YEAR(LAHIKONTAKTSED!U146),
                    MONTH(LAHIKONTAKTSED!U146),
                    DAY(LAHIKONTAKTSED!U146)
                )
            )
        ),
        IFERROR(LAHIKONTAKTSED!U146 &gt;= TODAY(), FALSE),
        IFERROR(LAHIKONTAKTSED!U146 &lt;= TODAY() + 11, FALSE)
    ), 1, -2),
    ""
)</f>
        <v/>
      </c>
      <c r="V146" s="136" t="str">
        <f>IF(
    LAHIKONTAKTSED!$AJ146,
    IF(LAHIKONTAKTSED!V146 &lt;&gt; "", 1, -1),
    ""
)</f>
        <v/>
      </c>
      <c r="W146" s="136" t="str">
        <f>IF(
    LAHIKONTAKTSED!$AJ146,
    IF(LAHIKONTAKTSED!W146 &lt;&gt; "", 1, -1),
    ""
)</f>
        <v/>
      </c>
      <c r="X146" s="159" t="str">
        <f ca="1">IF(
    AND(
        LAHIKONTAKTSED!$AJ146
    ),
    IF(
        LAHIKONTAKTSED!X146 &lt;&gt; "",
        IF(
            OR(
            AND(
                ISNUMBER(LAHIKONTAKTSED!X146),
                LAHIKONTAKTSED!X146 &gt; 30000000000,
                LAHIKONTAKTSED!X146 &lt; 63000000000,
                IFERROR(IF(
                    ISERROR(TEXT((CODE(MID("FEDCA@",LEFT(LAHIKONTAKTSED!X146,1),1))-50)*1000000+LEFT(LAHIKONTAKTSED!X146,7),"0000\.00\.00")+0),
                    FALSE,
                    IF(
                        IF(
                            MOD(SUMPRODUCT((MID(LAHIKONTAKTSED!X146,COLUMN($A$1:$J$1),1)+0),(MID("1234567891",COLUMN($A$1:$J$1),1)+0)),11)=10,
                            MOD(MOD(SUMPRODUCT((MID(LAHIKONTAKTSED!X146,COLUMN($A$1:$J$1),1)+0),(MID("3456789123",COLUMN($A$1:$J$1),1)+0)),11),10),
                            MOD(SUMPRODUCT((MID(LAHIKONTAKTSED!X146,COLUMN($A$1:$J$1),1)+0),(MID("1234567891",COLUMN($A$1:$J$1),1)+0)),11)
                        ) = MID(LAHIKONTAKTSED!X146,11,1)+0,
                        TRUE,
                        FALSE
                    )
                ), FALSE)
            ),
            AND(
                ISNUMBER(LAHIKONTAKTSED!X146),
                NOT(
                    ISERROR(
                        DATE(
                            YEAR(LAHIKONTAKTSED!X146),
                            MONTH(LAHIKONTAKTSED!X146),
                            DAY(LAHIKONTAKTSED!X146)
                        )
                    )
                ),
                IFERROR(LAHIKONTAKTSED!X146 &gt;= DATE(1910, 1, 1), FALSE),
                IFERROR(LAHIKONTAKTSED!X146 &lt;= TODAY(), FALSE)
            )
        ), 1, -2),
    -1),
    ""
)</f>
        <v/>
      </c>
    </row>
    <row r="147" spans="1:24" x14ac:dyDescent="0.35">
      <c r="A147" s="138" t="str">
        <f>LAHIKONTAKTSED!A147</f>
        <v/>
      </c>
      <c r="B147" s="154" t="str">
        <f ca="1">IF(LAHIKONTAKTSED!$AJ147,
    IF(AND(
        ISNUMBER(LAHIKONTAKTSED!B147),
        NOT(
            ISERROR(
                DATE(
                    YEAR(LAHIKONTAKTSED!B147),
                    MONTH(LAHIKONTAKTSED!B147),
                    DAY(LAHIKONTAKTSED!B147)
                )
            )
        ),
        IFERROR(LAHIKONTAKTSED!B147 &gt;= TODAY()-13, FALSE),
        IFERROR(LAHIKONTAKTSED!B147 &lt;= TODAY(), FALSE)
    ), 1, -2),
    ""
)</f>
        <v/>
      </c>
      <c r="C147" s="155" t="str">
        <f>IF(LAHIKONTAKTSED!$AJ147,
    IF(AND(
        LAHIKONTAKTSED!C147 &lt;&gt; ""
    ), 1, -2),
    ""
)</f>
        <v/>
      </c>
      <c r="D147" s="155" t="str">
        <f>IF(LAHIKONTAKTSED!$AJ147,
    IF(AND(
        LAHIKONTAKTSED!D147 &lt;&gt; ""
    ), 1, -2),
    ""
)</f>
        <v/>
      </c>
      <c r="E147" s="156" t="str">
        <f ca="1">IF(LAHIKONTAKTSED!$AJ147,
    IF(
        LAHIKONTAKTSED!E147 &lt;&gt; "",
        IF(
            OR(
            AND(
                ISNUMBER(LAHIKONTAKTSED!E147),
                LAHIKONTAKTSED!E147 &gt; 30000000000,
                LAHIKONTAKTSED!E147 &lt; 63000000000,
                IFERROR(IF(
                    ISERROR(TEXT((CODE(MID("FEDCA@",LEFT(LAHIKONTAKTSED!E147,1),1))-50)*1000000+LEFT(LAHIKONTAKTSED!E147,7),"0000\.00\.00")+0),
                    FALSE,
                    IF(
                        IF(
                            MOD(SUMPRODUCT((MID(LAHIKONTAKTSED!E147,COLUMN($A$1:$J$1),1)+0),(MID("1234567891",COLUMN($A$1:$J$1),1)+0)),11)=10,
                            MOD(MOD(SUMPRODUCT((MID(LAHIKONTAKTSED!E147,COLUMN($A$1:$J$1),1)+0),(MID("3456789123",COLUMN($A$1:$J$1),1)+0)),11),10),
                            MOD(SUMPRODUCT((MID(LAHIKONTAKTSED!E147,COLUMN($A$1:$J$1),1)+0),(MID("1234567891",COLUMN($A$1:$J$1),1)+0)),11)
                        ) = MID(LAHIKONTAKTSED!E147,11,1)+0,
                        TRUE,
                        FALSE
                    )
                ), FALSE)
            ),
            AND(
                ISNUMBER(LAHIKONTAKTSED!E147),
                NOT(
                    ISERROR(
                        DATE(
                            YEAR(LAHIKONTAKTSED!E147),
                            MONTH(LAHIKONTAKTSED!E147),
                            DAY(LAHIKONTAKTSED!E147)
                        )
                    )
                ),
                IFERROR(LAHIKONTAKTSED!E147 &gt;= DATE(1910, 1, 1), FALSE),
                IFERROR(LAHIKONTAKTSED!E147 &lt;= TODAY(), FALSE)
            )
        ), 1, -2),
    -1),
    ""
)</f>
        <v/>
      </c>
      <c r="F147" s="137" t="str">
        <f>IF(LAHIKONTAKTSED!$AJ147,
    IF(
        OR(
            LAHIKONTAKTSED!$I147 = "Lapsevanem",
            LAHIKONTAKTSED!$I147 = "Eestkostja"
        ),
        0,
        IF(
            OR(
                AND(_xlfn.NUMBERVALUE(LAHIKONTAKTSED!F147) &gt;  5000000, _xlfn.NUMBERVALUE(LAHIKONTAKTSED!F147) &lt;  5999999),
                AND(_xlfn.NUMBERVALUE(LAHIKONTAKTSED!F147) &gt; 50000000, _xlfn.NUMBERVALUE(LAHIKONTAKTSED!F147) &lt; 59999999)
            ),
            1,
            -2
        )
    ),
    ""
)</f>
        <v/>
      </c>
      <c r="G147" s="137" t="str">
        <f>IF(LAHIKONTAKTSED!$AJ147,
    IF(
        OR(
            LAHIKONTAKTSED!$I147 = "Lapsevanem",
            LAHIKONTAKTSED!$I147 = "Eestkostja"
        ),
        0,
        IF(
            LAHIKONTAKTSED!G147 &lt;&gt; "",
            1,
            2
        )
    ),
    ""
)</f>
        <v/>
      </c>
      <c r="H147" s="137" t="str">
        <f>IF(LAHIKONTAKTSED!$AJ147, IF(LAHIKONTAKTSED!H147 &lt;&gt; "", 1, 2), "")</f>
        <v/>
      </c>
      <c r="I147" s="157" t="str">
        <f>IF(LAHIKONTAKTSED!$AJ147,
    IF(OR(
        EXACT(LAHIKONTAKTSED!I147, "Lähikontaktne"),
        EXACT(LAHIKONTAKTSED!I147, "Lapsevanem"),
        EXACT(LAHIKONTAKTSED!I147, "Eestkostja")
    ), 1, -2),
    ""
)</f>
        <v/>
      </c>
      <c r="J147" s="137" t="str">
        <f>IF(
    AND(LAHIKONTAKTSED!$AJ147,  LAHIKONTAKTSED!$I147 &lt;&gt; ""),
    IF(
        OR(
            EXACT(LAHIKONTAKTSED!$I147, "Lapsevanem"),
            EXACT(LAHIKONTAKTSED!$I147, "Eestkostja")
        ),
        IF(
            LAHIKONTAKTSED!J147 &lt;&gt; "",
            1,
            -2
        ),
        0
    ),
    ""
)</f>
        <v/>
      </c>
      <c r="K147" s="137" t="str">
        <f>IF(
    AND(LAHIKONTAKTSED!$AJ147,  LAHIKONTAKTSED!$I147 &lt;&gt; ""),
    IF(
        OR(
            EXACT(LAHIKONTAKTSED!$I147, "Lapsevanem"),
            EXACT(LAHIKONTAKTSED!$I147, "Eestkostja")
        ),
        IF(
            LAHIKONTAKTSED!K147 &lt;&gt; "",
            1,
            -2
        ),
        0
    ),
    ""
)</f>
        <v/>
      </c>
      <c r="L147" s="137" t="str">
        <f ca="1">IF(
    AND(LAHIKONTAKTSED!$AJ147,  LAHIKONTAKTSED!$I147 &lt;&gt; ""),
    IF(
        OR(
            EXACT(LAHIKONTAKTSED!$I147, "Lapsevanem"),
            EXACT(LAHIKONTAKTSED!$I147, "Eestkostja")
        ),
        IF(
            LAHIKONTAKTSED!L147 &lt;&gt; "",
            IF(
                OR(
                    AND(
                        ISNUMBER(LAHIKONTAKTSED!L147),
                        LAHIKONTAKTSED!L147 &gt; 30000000000,
                        LAHIKONTAKTSED!L147 &lt; 63000000000,
                        IF(
                            ISERROR(TEXT((CODE(MID("FEDCA@",LEFT(LAHIKONTAKTSED!L147,1),1))-50)*1000000+LEFT(LAHIKONTAKTSED!L147,7),"0000\.00\.00")+0),
                            FALSE,
                            IF(
                                IF(
                                    MOD(SUMPRODUCT((MID(LAHIKONTAKTSED!L147,COLUMN($A$1:$J$1),1)+0),(MID("1234567891",COLUMN($A$1:$J$1),1)+0)),11)=10,
                                    MOD(MOD(SUMPRODUCT((MID(LAHIKONTAKTSED!L147,COLUMN($A$1:$J$1),1)+0),(MID("3456789123",COLUMN($A$1:$J$1),1)+0)),11),10),
                                    MOD(SUMPRODUCT((MID(LAHIKONTAKTSED!L147,COLUMN($A$1:$J$1),1)+0),(MID("1234567891",COLUMN($A$1:$J$1),1)+0)),11)
                                ) = MID(LAHIKONTAKTSED!L147,11,1)+0,
                                TRUE,
                                FALSE
                            )
                        )
                    ),
                    AND(
                        ISNUMBER(LAHIKONTAKTSED!L147),
                        NOT(
                            ISERROR(
                                DATE(
                                    YEAR(LAHIKONTAKTSED!L147),
                                    MONTH(LAHIKONTAKTSED!L147),
                                    DAY(LAHIKONTAKTSED!L147)
                                )
                            )
                        ),
                        IFERROR(LAHIKONTAKTSED!L147 &gt;= DATE(1910, 1, 1), FALSE),
                        IFERROR(LAHIKONTAKTSED!L147 &lt;= TODAY(), FALSE)
                    )
                ),
                1,
                -2),
            -1
        ),
        0
    ),
    ""
)</f>
        <v/>
      </c>
      <c r="M147" s="137" t="str">
        <f>IF(
    AND(LAHIKONTAKTSED!$AJ147,  LAHIKONTAKTSED!$I147 &lt;&gt; ""),
    IF(
        OR(
            EXACT(LAHIKONTAKTSED!$I147, "Lapsevanem"),
            EXACT(LAHIKONTAKTSED!$I147, "Eestkostja")
        ),
        IF(
            OR(
                AND(_xlfn.NUMBERVALUE(LAHIKONTAKTSED!M147) &gt;  5000000, _xlfn.NUMBERVALUE(LAHIKONTAKTSED!M147) &lt;  5999999),
                AND(_xlfn.NUMBERVALUE(LAHIKONTAKTSED!M147) &gt; 50000000, _xlfn.NUMBERVALUE(LAHIKONTAKTSED!M147) &lt; 59999999)
            ),
            1,
            -2
        ),
        0
    ),
    ""
)</f>
        <v/>
      </c>
      <c r="N147" s="137" t="str">
        <f>IF(
    AND(LAHIKONTAKTSED!$AJ147,  LAHIKONTAKTSED!$I147 &lt;&gt; ""),
    IF(
        OR(
            EXACT(LAHIKONTAKTSED!$I147, "Lapsevanem"),
            EXACT(LAHIKONTAKTSED!$I147, "Eestkostja")
        ),
        IF(
            LAHIKONTAKTSED!N147 &lt;&gt; "",
            1,
            2
        ),
        0
    ),
    ""
)</f>
        <v/>
      </c>
      <c r="O147" s="136" t="str">
        <f>IF(
    LAHIKONTAKTSED!$AJ147,
    IF(LAHIKONTAKTSED!O147 &lt;&gt; "", 1, -1),
    ""
)</f>
        <v/>
      </c>
      <c r="P147" s="136" t="str">
        <f>IF(
    LAHIKONTAKTSED!$AJ147,
    IF(LAHIKONTAKTSED!P147 &lt;&gt; "", 1, -1),
    ""
)</f>
        <v/>
      </c>
      <c r="Q147" s="136" t="str">
        <f>IF(
    LAHIKONTAKTSED!$AJ147,
    IF(LAHIKONTAKTSED!Q147 &lt;&gt; "", 1, -1),
    ""
)</f>
        <v/>
      </c>
      <c r="R147" s="136" t="str">
        <f>IF(
    LAHIKONTAKTSED!$AJ147,
    IF(LAHIKONTAKTSED!R147 &lt;&gt; "", 1, 2),
    ""
)</f>
        <v/>
      </c>
      <c r="S147" s="158" t="str">
        <f ca="1">IF(LAHIKONTAKTSED!$AJ147,
    IF(AND(
        ISNUMBER(LAHIKONTAKTSED!S147),
        NOT(
            ISERROR(
                DATE(
                    YEAR(LAHIKONTAKTSED!S147),
                    MONTH(LAHIKONTAKTSED!S147),
                    DAY(LAHIKONTAKTSED!S147)
                )
            )
        ),
        IFERROR(LAHIKONTAKTSED!S147 &gt;= TODAY()-13, FALSE),
        IFERROR(LAHIKONTAKTSED!S147 &lt;= TODAY(), FALSE)
    ), 1, -2),
    ""
)</f>
        <v/>
      </c>
      <c r="T147" s="158" t="str">
        <f ca="1">IF(LAHIKONTAKTSED!$AJ147,
    IF(AND(
        ISNUMBER(LAHIKONTAKTSED!T147),
        NOT(
            ISERROR(
                DATE(
                    YEAR(LAHIKONTAKTSED!T147),
                    MONTH(LAHIKONTAKTSED!T147),
                    DAY(LAHIKONTAKTSED!T147)
                )
            )
        ),
        IFERROR(LAHIKONTAKTSED!T147 &gt;= TODAY()-13, FALSE),
        IFERROR(LAHIKONTAKTSED!T147 &lt;= TODAY()+1, FALSE)
    ), 1, -2),
    ""
)</f>
        <v/>
      </c>
      <c r="U147" s="159" t="str">
        <f ca="1">IF(LAHIKONTAKTSED!$AJ147,
    IF(AND(
        ISNUMBER(LAHIKONTAKTSED!U147),
        NOT(
            ISERROR(
                DATE(
                    YEAR(LAHIKONTAKTSED!U147),
                    MONTH(LAHIKONTAKTSED!U147),
                    DAY(LAHIKONTAKTSED!U147)
                )
            )
        ),
        IFERROR(LAHIKONTAKTSED!U147 &gt;= TODAY(), FALSE),
        IFERROR(LAHIKONTAKTSED!U147 &lt;= TODAY() + 11, FALSE)
    ), 1, -2),
    ""
)</f>
        <v/>
      </c>
      <c r="V147" s="136" t="str">
        <f>IF(
    LAHIKONTAKTSED!$AJ147,
    IF(LAHIKONTAKTSED!V147 &lt;&gt; "", 1, -1),
    ""
)</f>
        <v/>
      </c>
      <c r="W147" s="136" t="str">
        <f>IF(
    LAHIKONTAKTSED!$AJ147,
    IF(LAHIKONTAKTSED!W147 &lt;&gt; "", 1, -1),
    ""
)</f>
        <v/>
      </c>
      <c r="X147" s="159" t="str">
        <f ca="1">IF(
    AND(
        LAHIKONTAKTSED!$AJ147
    ),
    IF(
        LAHIKONTAKTSED!X147 &lt;&gt; "",
        IF(
            OR(
            AND(
                ISNUMBER(LAHIKONTAKTSED!X147),
                LAHIKONTAKTSED!X147 &gt; 30000000000,
                LAHIKONTAKTSED!X147 &lt; 63000000000,
                IFERROR(IF(
                    ISERROR(TEXT((CODE(MID("FEDCA@",LEFT(LAHIKONTAKTSED!X147,1),1))-50)*1000000+LEFT(LAHIKONTAKTSED!X147,7),"0000\.00\.00")+0),
                    FALSE,
                    IF(
                        IF(
                            MOD(SUMPRODUCT((MID(LAHIKONTAKTSED!X147,COLUMN($A$1:$J$1),1)+0),(MID("1234567891",COLUMN($A$1:$J$1),1)+0)),11)=10,
                            MOD(MOD(SUMPRODUCT((MID(LAHIKONTAKTSED!X147,COLUMN($A$1:$J$1),1)+0),(MID("3456789123",COLUMN($A$1:$J$1),1)+0)),11),10),
                            MOD(SUMPRODUCT((MID(LAHIKONTAKTSED!X147,COLUMN($A$1:$J$1),1)+0),(MID("1234567891",COLUMN($A$1:$J$1),1)+0)),11)
                        ) = MID(LAHIKONTAKTSED!X147,11,1)+0,
                        TRUE,
                        FALSE
                    )
                ), FALSE)
            ),
            AND(
                ISNUMBER(LAHIKONTAKTSED!X147),
                NOT(
                    ISERROR(
                        DATE(
                            YEAR(LAHIKONTAKTSED!X147),
                            MONTH(LAHIKONTAKTSED!X147),
                            DAY(LAHIKONTAKTSED!X147)
                        )
                    )
                ),
                IFERROR(LAHIKONTAKTSED!X147 &gt;= DATE(1910, 1, 1), FALSE),
                IFERROR(LAHIKONTAKTSED!X147 &lt;= TODAY(), FALSE)
            )
        ), 1, -2),
    -1),
    ""
)</f>
        <v/>
      </c>
    </row>
    <row r="148" spans="1:24" x14ac:dyDescent="0.35">
      <c r="A148" s="138" t="str">
        <f>LAHIKONTAKTSED!A148</f>
        <v/>
      </c>
      <c r="B148" s="154" t="str">
        <f ca="1">IF(LAHIKONTAKTSED!$AJ148,
    IF(AND(
        ISNUMBER(LAHIKONTAKTSED!B148),
        NOT(
            ISERROR(
                DATE(
                    YEAR(LAHIKONTAKTSED!B148),
                    MONTH(LAHIKONTAKTSED!B148),
                    DAY(LAHIKONTAKTSED!B148)
                )
            )
        ),
        IFERROR(LAHIKONTAKTSED!B148 &gt;= TODAY()-13, FALSE),
        IFERROR(LAHIKONTAKTSED!B148 &lt;= TODAY(), FALSE)
    ), 1, -2),
    ""
)</f>
        <v/>
      </c>
      <c r="C148" s="155" t="str">
        <f>IF(LAHIKONTAKTSED!$AJ148,
    IF(AND(
        LAHIKONTAKTSED!C148 &lt;&gt; ""
    ), 1, -2),
    ""
)</f>
        <v/>
      </c>
      <c r="D148" s="155" t="str">
        <f>IF(LAHIKONTAKTSED!$AJ148,
    IF(AND(
        LAHIKONTAKTSED!D148 &lt;&gt; ""
    ), 1, -2),
    ""
)</f>
        <v/>
      </c>
      <c r="E148" s="156" t="str">
        <f ca="1">IF(LAHIKONTAKTSED!$AJ148,
    IF(
        LAHIKONTAKTSED!E148 &lt;&gt; "",
        IF(
            OR(
            AND(
                ISNUMBER(LAHIKONTAKTSED!E148),
                LAHIKONTAKTSED!E148 &gt; 30000000000,
                LAHIKONTAKTSED!E148 &lt; 63000000000,
                IFERROR(IF(
                    ISERROR(TEXT((CODE(MID("FEDCA@",LEFT(LAHIKONTAKTSED!E148,1),1))-50)*1000000+LEFT(LAHIKONTAKTSED!E148,7),"0000\.00\.00")+0),
                    FALSE,
                    IF(
                        IF(
                            MOD(SUMPRODUCT((MID(LAHIKONTAKTSED!E148,COLUMN($A$1:$J$1),1)+0),(MID("1234567891",COLUMN($A$1:$J$1),1)+0)),11)=10,
                            MOD(MOD(SUMPRODUCT((MID(LAHIKONTAKTSED!E148,COLUMN($A$1:$J$1),1)+0),(MID("3456789123",COLUMN($A$1:$J$1),1)+0)),11),10),
                            MOD(SUMPRODUCT((MID(LAHIKONTAKTSED!E148,COLUMN($A$1:$J$1),1)+0),(MID("1234567891",COLUMN($A$1:$J$1),1)+0)),11)
                        ) = MID(LAHIKONTAKTSED!E148,11,1)+0,
                        TRUE,
                        FALSE
                    )
                ), FALSE)
            ),
            AND(
                ISNUMBER(LAHIKONTAKTSED!E148),
                NOT(
                    ISERROR(
                        DATE(
                            YEAR(LAHIKONTAKTSED!E148),
                            MONTH(LAHIKONTAKTSED!E148),
                            DAY(LAHIKONTAKTSED!E148)
                        )
                    )
                ),
                IFERROR(LAHIKONTAKTSED!E148 &gt;= DATE(1910, 1, 1), FALSE),
                IFERROR(LAHIKONTAKTSED!E148 &lt;= TODAY(), FALSE)
            )
        ), 1, -2),
    -1),
    ""
)</f>
        <v/>
      </c>
      <c r="F148" s="137" t="str">
        <f>IF(LAHIKONTAKTSED!$AJ148,
    IF(
        OR(
            LAHIKONTAKTSED!$I148 = "Lapsevanem",
            LAHIKONTAKTSED!$I148 = "Eestkostja"
        ),
        0,
        IF(
            OR(
                AND(_xlfn.NUMBERVALUE(LAHIKONTAKTSED!F148) &gt;  5000000, _xlfn.NUMBERVALUE(LAHIKONTAKTSED!F148) &lt;  5999999),
                AND(_xlfn.NUMBERVALUE(LAHIKONTAKTSED!F148) &gt; 50000000, _xlfn.NUMBERVALUE(LAHIKONTAKTSED!F148) &lt; 59999999)
            ),
            1,
            -2
        )
    ),
    ""
)</f>
        <v/>
      </c>
      <c r="G148" s="137" t="str">
        <f>IF(LAHIKONTAKTSED!$AJ148,
    IF(
        OR(
            LAHIKONTAKTSED!$I148 = "Lapsevanem",
            LAHIKONTAKTSED!$I148 = "Eestkostja"
        ),
        0,
        IF(
            LAHIKONTAKTSED!G148 &lt;&gt; "",
            1,
            2
        )
    ),
    ""
)</f>
        <v/>
      </c>
      <c r="H148" s="137" t="str">
        <f>IF(LAHIKONTAKTSED!$AJ148, IF(LAHIKONTAKTSED!H148 &lt;&gt; "", 1, 2), "")</f>
        <v/>
      </c>
      <c r="I148" s="157" t="str">
        <f>IF(LAHIKONTAKTSED!$AJ148,
    IF(OR(
        EXACT(LAHIKONTAKTSED!I148, "Lähikontaktne"),
        EXACT(LAHIKONTAKTSED!I148, "Lapsevanem"),
        EXACT(LAHIKONTAKTSED!I148, "Eestkostja")
    ), 1, -2),
    ""
)</f>
        <v/>
      </c>
      <c r="J148" s="137" t="str">
        <f>IF(
    AND(LAHIKONTAKTSED!$AJ148,  LAHIKONTAKTSED!$I148 &lt;&gt; ""),
    IF(
        OR(
            EXACT(LAHIKONTAKTSED!$I148, "Lapsevanem"),
            EXACT(LAHIKONTAKTSED!$I148, "Eestkostja")
        ),
        IF(
            LAHIKONTAKTSED!J148 &lt;&gt; "",
            1,
            -2
        ),
        0
    ),
    ""
)</f>
        <v/>
      </c>
      <c r="K148" s="137" t="str">
        <f>IF(
    AND(LAHIKONTAKTSED!$AJ148,  LAHIKONTAKTSED!$I148 &lt;&gt; ""),
    IF(
        OR(
            EXACT(LAHIKONTAKTSED!$I148, "Lapsevanem"),
            EXACT(LAHIKONTAKTSED!$I148, "Eestkostja")
        ),
        IF(
            LAHIKONTAKTSED!K148 &lt;&gt; "",
            1,
            -2
        ),
        0
    ),
    ""
)</f>
        <v/>
      </c>
      <c r="L148" s="137" t="str">
        <f ca="1">IF(
    AND(LAHIKONTAKTSED!$AJ148,  LAHIKONTAKTSED!$I148 &lt;&gt; ""),
    IF(
        OR(
            EXACT(LAHIKONTAKTSED!$I148, "Lapsevanem"),
            EXACT(LAHIKONTAKTSED!$I148, "Eestkostja")
        ),
        IF(
            LAHIKONTAKTSED!L148 &lt;&gt; "",
            IF(
                OR(
                    AND(
                        ISNUMBER(LAHIKONTAKTSED!L148),
                        LAHIKONTAKTSED!L148 &gt; 30000000000,
                        LAHIKONTAKTSED!L148 &lt; 63000000000,
                        IF(
                            ISERROR(TEXT((CODE(MID("FEDCA@",LEFT(LAHIKONTAKTSED!L148,1),1))-50)*1000000+LEFT(LAHIKONTAKTSED!L148,7),"0000\.00\.00")+0),
                            FALSE,
                            IF(
                                IF(
                                    MOD(SUMPRODUCT((MID(LAHIKONTAKTSED!L148,COLUMN($A$1:$J$1),1)+0),(MID("1234567891",COLUMN($A$1:$J$1),1)+0)),11)=10,
                                    MOD(MOD(SUMPRODUCT((MID(LAHIKONTAKTSED!L148,COLUMN($A$1:$J$1),1)+0),(MID("3456789123",COLUMN($A$1:$J$1),1)+0)),11),10),
                                    MOD(SUMPRODUCT((MID(LAHIKONTAKTSED!L148,COLUMN($A$1:$J$1),1)+0),(MID("1234567891",COLUMN($A$1:$J$1),1)+0)),11)
                                ) = MID(LAHIKONTAKTSED!L148,11,1)+0,
                                TRUE,
                                FALSE
                            )
                        )
                    ),
                    AND(
                        ISNUMBER(LAHIKONTAKTSED!L148),
                        NOT(
                            ISERROR(
                                DATE(
                                    YEAR(LAHIKONTAKTSED!L148),
                                    MONTH(LAHIKONTAKTSED!L148),
                                    DAY(LAHIKONTAKTSED!L148)
                                )
                            )
                        ),
                        IFERROR(LAHIKONTAKTSED!L148 &gt;= DATE(1910, 1, 1), FALSE),
                        IFERROR(LAHIKONTAKTSED!L148 &lt;= TODAY(), FALSE)
                    )
                ),
                1,
                -2),
            -1
        ),
        0
    ),
    ""
)</f>
        <v/>
      </c>
      <c r="M148" s="137" t="str">
        <f>IF(
    AND(LAHIKONTAKTSED!$AJ148,  LAHIKONTAKTSED!$I148 &lt;&gt; ""),
    IF(
        OR(
            EXACT(LAHIKONTAKTSED!$I148, "Lapsevanem"),
            EXACT(LAHIKONTAKTSED!$I148, "Eestkostja")
        ),
        IF(
            OR(
                AND(_xlfn.NUMBERVALUE(LAHIKONTAKTSED!M148) &gt;  5000000, _xlfn.NUMBERVALUE(LAHIKONTAKTSED!M148) &lt;  5999999),
                AND(_xlfn.NUMBERVALUE(LAHIKONTAKTSED!M148) &gt; 50000000, _xlfn.NUMBERVALUE(LAHIKONTAKTSED!M148) &lt; 59999999)
            ),
            1,
            -2
        ),
        0
    ),
    ""
)</f>
        <v/>
      </c>
      <c r="N148" s="137" t="str">
        <f>IF(
    AND(LAHIKONTAKTSED!$AJ148,  LAHIKONTAKTSED!$I148 &lt;&gt; ""),
    IF(
        OR(
            EXACT(LAHIKONTAKTSED!$I148, "Lapsevanem"),
            EXACT(LAHIKONTAKTSED!$I148, "Eestkostja")
        ),
        IF(
            LAHIKONTAKTSED!N148 &lt;&gt; "",
            1,
            2
        ),
        0
    ),
    ""
)</f>
        <v/>
      </c>
      <c r="O148" s="136" t="str">
        <f>IF(
    LAHIKONTAKTSED!$AJ148,
    IF(LAHIKONTAKTSED!O148 &lt;&gt; "", 1, -1),
    ""
)</f>
        <v/>
      </c>
      <c r="P148" s="136" t="str">
        <f>IF(
    LAHIKONTAKTSED!$AJ148,
    IF(LAHIKONTAKTSED!P148 &lt;&gt; "", 1, -1),
    ""
)</f>
        <v/>
      </c>
      <c r="Q148" s="136" t="str">
        <f>IF(
    LAHIKONTAKTSED!$AJ148,
    IF(LAHIKONTAKTSED!Q148 &lt;&gt; "", 1, -1),
    ""
)</f>
        <v/>
      </c>
      <c r="R148" s="136" t="str">
        <f>IF(
    LAHIKONTAKTSED!$AJ148,
    IF(LAHIKONTAKTSED!R148 &lt;&gt; "", 1, 2),
    ""
)</f>
        <v/>
      </c>
      <c r="S148" s="158" t="str">
        <f ca="1">IF(LAHIKONTAKTSED!$AJ148,
    IF(AND(
        ISNUMBER(LAHIKONTAKTSED!S148),
        NOT(
            ISERROR(
                DATE(
                    YEAR(LAHIKONTAKTSED!S148),
                    MONTH(LAHIKONTAKTSED!S148),
                    DAY(LAHIKONTAKTSED!S148)
                )
            )
        ),
        IFERROR(LAHIKONTAKTSED!S148 &gt;= TODAY()-13, FALSE),
        IFERROR(LAHIKONTAKTSED!S148 &lt;= TODAY(), FALSE)
    ), 1, -2),
    ""
)</f>
        <v/>
      </c>
      <c r="T148" s="158" t="str">
        <f ca="1">IF(LAHIKONTAKTSED!$AJ148,
    IF(AND(
        ISNUMBER(LAHIKONTAKTSED!T148),
        NOT(
            ISERROR(
                DATE(
                    YEAR(LAHIKONTAKTSED!T148),
                    MONTH(LAHIKONTAKTSED!T148),
                    DAY(LAHIKONTAKTSED!T148)
                )
            )
        ),
        IFERROR(LAHIKONTAKTSED!T148 &gt;= TODAY()-13, FALSE),
        IFERROR(LAHIKONTAKTSED!T148 &lt;= TODAY()+1, FALSE)
    ), 1, -2),
    ""
)</f>
        <v/>
      </c>
      <c r="U148" s="159" t="str">
        <f ca="1">IF(LAHIKONTAKTSED!$AJ148,
    IF(AND(
        ISNUMBER(LAHIKONTAKTSED!U148),
        NOT(
            ISERROR(
                DATE(
                    YEAR(LAHIKONTAKTSED!U148),
                    MONTH(LAHIKONTAKTSED!U148),
                    DAY(LAHIKONTAKTSED!U148)
                )
            )
        ),
        IFERROR(LAHIKONTAKTSED!U148 &gt;= TODAY(), FALSE),
        IFERROR(LAHIKONTAKTSED!U148 &lt;= TODAY() + 11, FALSE)
    ), 1, -2),
    ""
)</f>
        <v/>
      </c>
      <c r="V148" s="136" t="str">
        <f>IF(
    LAHIKONTAKTSED!$AJ148,
    IF(LAHIKONTAKTSED!V148 &lt;&gt; "", 1, -1),
    ""
)</f>
        <v/>
      </c>
      <c r="W148" s="136" t="str">
        <f>IF(
    LAHIKONTAKTSED!$AJ148,
    IF(LAHIKONTAKTSED!W148 &lt;&gt; "", 1, -1),
    ""
)</f>
        <v/>
      </c>
      <c r="X148" s="159" t="str">
        <f ca="1">IF(
    AND(
        LAHIKONTAKTSED!$AJ148
    ),
    IF(
        LAHIKONTAKTSED!X148 &lt;&gt; "",
        IF(
            OR(
            AND(
                ISNUMBER(LAHIKONTAKTSED!X148),
                LAHIKONTAKTSED!X148 &gt; 30000000000,
                LAHIKONTAKTSED!X148 &lt; 63000000000,
                IFERROR(IF(
                    ISERROR(TEXT((CODE(MID("FEDCA@",LEFT(LAHIKONTAKTSED!X148,1),1))-50)*1000000+LEFT(LAHIKONTAKTSED!X148,7),"0000\.00\.00")+0),
                    FALSE,
                    IF(
                        IF(
                            MOD(SUMPRODUCT((MID(LAHIKONTAKTSED!X148,COLUMN($A$1:$J$1),1)+0),(MID("1234567891",COLUMN($A$1:$J$1),1)+0)),11)=10,
                            MOD(MOD(SUMPRODUCT((MID(LAHIKONTAKTSED!X148,COLUMN($A$1:$J$1),1)+0),(MID("3456789123",COLUMN($A$1:$J$1),1)+0)),11),10),
                            MOD(SUMPRODUCT((MID(LAHIKONTAKTSED!X148,COLUMN($A$1:$J$1),1)+0),(MID("1234567891",COLUMN($A$1:$J$1),1)+0)),11)
                        ) = MID(LAHIKONTAKTSED!X148,11,1)+0,
                        TRUE,
                        FALSE
                    )
                ), FALSE)
            ),
            AND(
                ISNUMBER(LAHIKONTAKTSED!X148),
                NOT(
                    ISERROR(
                        DATE(
                            YEAR(LAHIKONTAKTSED!X148),
                            MONTH(LAHIKONTAKTSED!X148),
                            DAY(LAHIKONTAKTSED!X148)
                        )
                    )
                ),
                IFERROR(LAHIKONTAKTSED!X148 &gt;= DATE(1910, 1, 1), FALSE),
                IFERROR(LAHIKONTAKTSED!X148 &lt;= TODAY(), FALSE)
            )
        ), 1, -2),
    -1),
    ""
)</f>
        <v/>
      </c>
    </row>
    <row r="149" spans="1:24" x14ac:dyDescent="0.35">
      <c r="A149" s="138" t="str">
        <f>LAHIKONTAKTSED!A149</f>
        <v/>
      </c>
      <c r="B149" s="154" t="str">
        <f ca="1">IF(LAHIKONTAKTSED!$AJ149,
    IF(AND(
        ISNUMBER(LAHIKONTAKTSED!B149),
        NOT(
            ISERROR(
                DATE(
                    YEAR(LAHIKONTAKTSED!B149),
                    MONTH(LAHIKONTAKTSED!B149),
                    DAY(LAHIKONTAKTSED!B149)
                )
            )
        ),
        IFERROR(LAHIKONTAKTSED!B149 &gt;= TODAY()-13, FALSE),
        IFERROR(LAHIKONTAKTSED!B149 &lt;= TODAY(), FALSE)
    ), 1, -2),
    ""
)</f>
        <v/>
      </c>
      <c r="C149" s="155" t="str">
        <f>IF(LAHIKONTAKTSED!$AJ149,
    IF(AND(
        LAHIKONTAKTSED!C149 &lt;&gt; ""
    ), 1, -2),
    ""
)</f>
        <v/>
      </c>
      <c r="D149" s="155" t="str">
        <f>IF(LAHIKONTAKTSED!$AJ149,
    IF(AND(
        LAHIKONTAKTSED!D149 &lt;&gt; ""
    ), 1, -2),
    ""
)</f>
        <v/>
      </c>
      <c r="E149" s="156" t="str">
        <f ca="1">IF(LAHIKONTAKTSED!$AJ149,
    IF(
        LAHIKONTAKTSED!E149 &lt;&gt; "",
        IF(
            OR(
            AND(
                ISNUMBER(LAHIKONTAKTSED!E149),
                LAHIKONTAKTSED!E149 &gt; 30000000000,
                LAHIKONTAKTSED!E149 &lt; 63000000000,
                IFERROR(IF(
                    ISERROR(TEXT((CODE(MID("FEDCA@",LEFT(LAHIKONTAKTSED!E149,1),1))-50)*1000000+LEFT(LAHIKONTAKTSED!E149,7),"0000\.00\.00")+0),
                    FALSE,
                    IF(
                        IF(
                            MOD(SUMPRODUCT((MID(LAHIKONTAKTSED!E149,COLUMN($A$1:$J$1),1)+0),(MID("1234567891",COLUMN($A$1:$J$1),1)+0)),11)=10,
                            MOD(MOD(SUMPRODUCT((MID(LAHIKONTAKTSED!E149,COLUMN($A$1:$J$1),1)+0),(MID("3456789123",COLUMN($A$1:$J$1),1)+0)),11),10),
                            MOD(SUMPRODUCT((MID(LAHIKONTAKTSED!E149,COLUMN($A$1:$J$1),1)+0),(MID("1234567891",COLUMN($A$1:$J$1),1)+0)),11)
                        ) = MID(LAHIKONTAKTSED!E149,11,1)+0,
                        TRUE,
                        FALSE
                    )
                ), FALSE)
            ),
            AND(
                ISNUMBER(LAHIKONTAKTSED!E149),
                NOT(
                    ISERROR(
                        DATE(
                            YEAR(LAHIKONTAKTSED!E149),
                            MONTH(LAHIKONTAKTSED!E149),
                            DAY(LAHIKONTAKTSED!E149)
                        )
                    )
                ),
                IFERROR(LAHIKONTAKTSED!E149 &gt;= DATE(1910, 1, 1), FALSE),
                IFERROR(LAHIKONTAKTSED!E149 &lt;= TODAY(), FALSE)
            )
        ), 1, -2),
    -1),
    ""
)</f>
        <v/>
      </c>
      <c r="F149" s="137" t="str">
        <f>IF(LAHIKONTAKTSED!$AJ149,
    IF(
        OR(
            LAHIKONTAKTSED!$I149 = "Lapsevanem",
            LAHIKONTAKTSED!$I149 = "Eestkostja"
        ),
        0,
        IF(
            OR(
                AND(_xlfn.NUMBERVALUE(LAHIKONTAKTSED!F149) &gt;  5000000, _xlfn.NUMBERVALUE(LAHIKONTAKTSED!F149) &lt;  5999999),
                AND(_xlfn.NUMBERVALUE(LAHIKONTAKTSED!F149) &gt; 50000000, _xlfn.NUMBERVALUE(LAHIKONTAKTSED!F149) &lt; 59999999)
            ),
            1,
            -2
        )
    ),
    ""
)</f>
        <v/>
      </c>
      <c r="G149" s="137" t="str">
        <f>IF(LAHIKONTAKTSED!$AJ149,
    IF(
        OR(
            LAHIKONTAKTSED!$I149 = "Lapsevanem",
            LAHIKONTAKTSED!$I149 = "Eestkostja"
        ),
        0,
        IF(
            LAHIKONTAKTSED!G149 &lt;&gt; "",
            1,
            2
        )
    ),
    ""
)</f>
        <v/>
      </c>
      <c r="H149" s="137" t="str">
        <f>IF(LAHIKONTAKTSED!$AJ149, IF(LAHIKONTAKTSED!H149 &lt;&gt; "", 1, 2), "")</f>
        <v/>
      </c>
      <c r="I149" s="157" t="str">
        <f>IF(LAHIKONTAKTSED!$AJ149,
    IF(OR(
        EXACT(LAHIKONTAKTSED!I149, "Lähikontaktne"),
        EXACT(LAHIKONTAKTSED!I149, "Lapsevanem"),
        EXACT(LAHIKONTAKTSED!I149, "Eestkostja")
    ), 1, -2),
    ""
)</f>
        <v/>
      </c>
      <c r="J149" s="137" t="str">
        <f>IF(
    AND(LAHIKONTAKTSED!$AJ149,  LAHIKONTAKTSED!$I149 &lt;&gt; ""),
    IF(
        OR(
            EXACT(LAHIKONTAKTSED!$I149, "Lapsevanem"),
            EXACT(LAHIKONTAKTSED!$I149, "Eestkostja")
        ),
        IF(
            LAHIKONTAKTSED!J149 &lt;&gt; "",
            1,
            -2
        ),
        0
    ),
    ""
)</f>
        <v/>
      </c>
      <c r="K149" s="137" t="str">
        <f>IF(
    AND(LAHIKONTAKTSED!$AJ149,  LAHIKONTAKTSED!$I149 &lt;&gt; ""),
    IF(
        OR(
            EXACT(LAHIKONTAKTSED!$I149, "Lapsevanem"),
            EXACT(LAHIKONTAKTSED!$I149, "Eestkostja")
        ),
        IF(
            LAHIKONTAKTSED!K149 &lt;&gt; "",
            1,
            -2
        ),
        0
    ),
    ""
)</f>
        <v/>
      </c>
      <c r="L149" s="137" t="str">
        <f ca="1">IF(
    AND(LAHIKONTAKTSED!$AJ149,  LAHIKONTAKTSED!$I149 &lt;&gt; ""),
    IF(
        OR(
            EXACT(LAHIKONTAKTSED!$I149, "Lapsevanem"),
            EXACT(LAHIKONTAKTSED!$I149, "Eestkostja")
        ),
        IF(
            LAHIKONTAKTSED!L149 &lt;&gt; "",
            IF(
                OR(
                    AND(
                        ISNUMBER(LAHIKONTAKTSED!L149),
                        LAHIKONTAKTSED!L149 &gt; 30000000000,
                        LAHIKONTAKTSED!L149 &lt; 63000000000,
                        IF(
                            ISERROR(TEXT((CODE(MID("FEDCA@",LEFT(LAHIKONTAKTSED!L149,1),1))-50)*1000000+LEFT(LAHIKONTAKTSED!L149,7),"0000\.00\.00")+0),
                            FALSE,
                            IF(
                                IF(
                                    MOD(SUMPRODUCT((MID(LAHIKONTAKTSED!L149,COLUMN($A$1:$J$1),1)+0),(MID("1234567891",COLUMN($A$1:$J$1),1)+0)),11)=10,
                                    MOD(MOD(SUMPRODUCT((MID(LAHIKONTAKTSED!L149,COLUMN($A$1:$J$1),1)+0),(MID("3456789123",COLUMN($A$1:$J$1),1)+0)),11),10),
                                    MOD(SUMPRODUCT((MID(LAHIKONTAKTSED!L149,COLUMN($A$1:$J$1),1)+0),(MID("1234567891",COLUMN($A$1:$J$1),1)+0)),11)
                                ) = MID(LAHIKONTAKTSED!L149,11,1)+0,
                                TRUE,
                                FALSE
                            )
                        )
                    ),
                    AND(
                        ISNUMBER(LAHIKONTAKTSED!L149),
                        NOT(
                            ISERROR(
                                DATE(
                                    YEAR(LAHIKONTAKTSED!L149),
                                    MONTH(LAHIKONTAKTSED!L149),
                                    DAY(LAHIKONTAKTSED!L149)
                                )
                            )
                        ),
                        IFERROR(LAHIKONTAKTSED!L149 &gt;= DATE(1910, 1, 1), FALSE),
                        IFERROR(LAHIKONTAKTSED!L149 &lt;= TODAY(), FALSE)
                    )
                ),
                1,
                -2),
            -1
        ),
        0
    ),
    ""
)</f>
        <v/>
      </c>
      <c r="M149" s="137" t="str">
        <f>IF(
    AND(LAHIKONTAKTSED!$AJ149,  LAHIKONTAKTSED!$I149 &lt;&gt; ""),
    IF(
        OR(
            EXACT(LAHIKONTAKTSED!$I149, "Lapsevanem"),
            EXACT(LAHIKONTAKTSED!$I149, "Eestkostja")
        ),
        IF(
            OR(
                AND(_xlfn.NUMBERVALUE(LAHIKONTAKTSED!M149) &gt;  5000000, _xlfn.NUMBERVALUE(LAHIKONTAKTSED!M149) &lt;  5999999),
                AND(_xlfn.NUMBERVALUE(LAHIKONTAKTSED!M149) &gt; 50000000, _xlfn.NUMBERVALUE(LAHIKONTAKTSED!M149) &lt; 59999999)
            ),
            1,
            -2
        ),
        0
    ),
    ""
)</f>
        <v/>
      </c>
      <c r="N149" s="137" t="str">
        <f>IF(
    AND(LAHIKONTAKTSED!$AJ149,  LAHIKONTAKTSED!$I149 &lt;&gt; ""),
    IF(
        OR(
            EXACT(LAHIKONTAKTSED!$I149, "Lapsevanem"),
            EXACT(LAHIKONTAKTSED!$I149, "Eestkostja")
        ),
        IF(
            LAHIKONTAKTSED!N149 &lt;&gt; "",
            1,
            2
        ),
        0
    ),
    ""
)</f>
        <v/>
      </c>
      <c r="O149" s="136" t="str">
        <f>IF(
    LAHIKONTAKTSED!$AJ149,
    IF(LAHIKONTAKTSED!O149 &lt;&gt; "", 1, -1),
    ""
)</f>
        <v/>
      </c>
      <c r="P149" s="136" t="str">
        <f>IF(
    LAHIKONTAKTSED!$AJ149,
    IF(LAHIKONTAKTSED!P149 &lt;&gt; "", 1, -1),
    ""
)</f>
        <v/>
      </c>
      <c r="Q149" s="136" t="str">
        <f>IF(
    LAHIKONTAKTSED!$AJ149,
    IF(LAHIKONTAKTSED!Q149 &lt;&gt; "", 1, -1),
    ""
)</f>
        <v/>
      </c>
      <c r="R149" s="136" t="str">
        <f>IF(
    LAHIKONTAKTSED!$AJ149,
    IF(LAHIKONTAKTSED!R149 &lt;&gt; "", 1, 2),
    ""
)</f>
        <v/>
      </c>
      <c r="S149" s="158" t="str">
        <f ca="1">IF(LAHIKONTAKTSED!$AJ149,
    IF(AND(
        ISNUMBER(LAHIKONTAKTSED!S149),
        NOT(
            ISERROR(
                DATE(
                    YEAR(LAHIKONTAKTSED!S149),
                    MONTH(LAHIKONTAKTSED!S149),
                    DAY(LAHIKONTAKTSED!S149)
                )
            )
        ),
        IFERROR(LAHIKONTAKTSED!S149 &gt;= TODAY()-13, FALSE),
        IFERROR(LAHIKONTAKTSED!S149 &lt;= TODAY(), FALSE)
    ), 1, -2),
    ""
)</f>
        <v/>
      </c>
      <c r="T149" s="158" t="str">
        <f ca="1">IF(LAHIKONTAKTSED!$AJ149,
    IF(AND(
        ISNUMBER(LAHIKONTAKTSED!T149),
        NOT(
            ISERROR(
                DATE(
                    YEAR(LAHIKONTAKTSED!T149),
                    MONTH(LAHIKONTAKTSED!T149),
                    DAY(LAHIKONTAKTSED!T149)
                )
            )
        ),
        IFERROR(LAHIKONTAKTSED!T149 &gt;= TODAY()-13, FALSE),
        IFERROR(LAHIKONTAKTSED!T149 &lt;= TODAY()+1, FALSE)
    ), 1, -2),
    ""
)</f>
        <v/>
      </c>
      <c r="U149" s="159" t="str">
        <f ca="1">IF(LAHIKONTAKTSED!$AJ149,
    IF(AND(
        ISNUMBER(LAHIKONTAKTSED!U149),
        NOT(
            ISERROR(
                DATE(
                    YEAR(LAHIKONTAKTSED!U149),
                    MONTH(LAHIKONTAKTSED!U149),
                    DAY(LAHIKONTAKTSED!U149)
                )
            )
        ),
        IFERROR(LAHIKONTAKTSED!U149 &gt;= TODAY(), FALSE),
        IFERROR(LAHIKONTAKTSED!U149 &lt;= TODAY() + 11, FALSE)
    ), 1, -2),
    ""
)</f>
        <v/>
      </c>
      <c r="V149" s="136" t="str">
        <f>IF(
    LAHIKONTAKTSED!$AJ149,
    IF(LAHIKONTAKTSED!V149 &lt;&gt; "", 1, -1),
    ""
)</f>
        <v/>
      </c>
      <c r="W149" s="136" t="str">
        <f>IF(
    LAHIKONTAKTSED!$AJ149,
    IF(LAHIKONTAKTSED!W149 &lt;&gt; "", 1, -1),
    ""
)</f>
        <v/>
      </c>
      <c r="X149" s="159" t="str">
        <f ca="1">IF(
    AND(
        LAHIKONTAKTSED!$AJ149
    ),
    IF(
        LAHIKONTAKTSED!X149 &lt;&gt; "",
        IF(
            OR(
            AND(
                ISNUMBER(LAHIKONTAKTSED!X149),
                LAHIKONTAKTSED!X149 &gt; 30000000000,
                LAHIKONTAKTSED!X149 &lt; 63000000000,
                IFERROR(IF(
                    ISERROR(TEXT((CODE(MID("FEDCA@",LEFT(LAHIKONTAKTSED!X149,1),1))-50)*1000000+LEFT(LAHIKONTAKTSED!X149,7),"0000\.00\.00")+0),
                    FALSE,
                    IF(
                        IF(
                            MOD(SUMPRODUCT((MID(LAHIKONTAKTSED!X149,COLUMN($A$1:$J$1),1)+0),(MID("1234567891",COLUMN($A$1:$J$1),1)+0)),11)=10,
                            MOD(MOD(SUMPRODUCT((MID(LAHIKONTAKTSED!X149,COLUMN($A$1:$J$1),1)+0),(MID("3456789123",COLUMN($A$1:$J$1),1)+0)),11),10),
                            MOD(SUMPRODUCT((MID(LAHIKONTAKTSED!X149,COLUMN($A$1:$J$1),1)+0),(MID("1234567891",COLUMN($A$1:$J$1),1)+0)),11)
                        ) = MID(LAHIKONTAKTSED!X149,11,1)+0,
                        TRUE,
                        FALSE
                    )
                ), FALSE)
            ),
            AND(
                ISNUMBER(LAHIKONTAKTSED!X149),
                NOT(
                    ISERROR(
                        DATE(
                            YEAR(LAHIKONTAKTSED!X149),
                            MONTH(LAHIKONTAKTSED!X149),
                            DAY(LAHIKONTAKTSED!X149)
                        )
                    )
                ),
                IFERROR(LAHIKONTAKTSED!X149 &gt;= DATE(1910, 1, 1), FALSE),
                IFERROR(LAHIKONTAKTSED!X149 &lt;= TODAY(), FALSE)
            )
        ), 1, -2),
    -1),
    ""
)</f>
        <v/>
      </c>
    </row>
    <row r="150" spans="1:24" x14ac:dyDescent="0.35">
      <c r="A150" s="138" t="str">
        <f>LAHIKONTAKTSED!A150</f>
        <v/>
      </c>
      <c r="B150" s="154" t="str">
        <f ca="1">IF(LAHIKONTAKTSED!$AJ150,
    IF(AND(
        ISNUMBER(LAHIKONTAKTSED!B150),
        NOT(
            ISERROR(
                DATE(
                    YEAR(LAHIKONTAKTSED!B150),
                    MONTH(LAHIKONTAKTSED!B150),
                    DAY(LAHIKONTAKTSED!B150)
                )
            )
        ),
        IFERROR(LAHIKONTAKTSED!B150 &gt;= TODAY()-13, FALSE),
        IFERROR(LAHIKONTAKTSED!B150 &lt;= TODAY(), FALSE)
    ), 1, -2),
    ""
)</f>
        <v/>
      </c>
      <c r="C150" s="155" t="str">
        <f>IF(LAHIKONTAKTSED!$AJ150,
    IF(AND(
        LAHIKONTAKTSED!C150 &lt;&gt; ""
    ), 1, -2),
    ""
)</f>
        <v/>
      </c>
      <c r="D150" s="155" t="str">
        <f>IF(LAHIKONTAKTSED!$AJ150,
    IF(AND(
        LAHIKONTAKTSED!D150 &lt;&gt; ""
    ), 1, -2),
    ""
)</f>
        <v/>
      </c>
      <c r="E150" s="156" t="str">
        <f ca="1">IF(LAHIKONTAKTSED!$AJ150,
    IF(
        LAHIKONTAKTSED!E150 &lt;&gt; "",
        IF(
            OR(
            AND(
                ISNUMBER(LAHIKONTAKTSED!E150),
                LAHIKONTAKTSED!E150 &gt; 30000000000,
                LAHIKONTAKTSED!E150 &lt; 63000000000,
                IFERROR(IF(
                    ISERROR(TEXT((CODE(MID("FEDCA@",LEFT(LAHIKONTAKTSED!E150,1),1))-50)*1000000+LEFT(LAHIKONTAKTSED!E150,7),"0000\.00\.00")+0),
                    FALSE,
                    IF(
                        IF(
                            MOD(SUMPRODUCT((MID(LAHIKONTAKTSED!E150,COLUMN($A$1:$J$1),1)+0),(MID("1234567891",COLUMN($A$1:$J$1),1)+0)),11)=10,
                            MOD(MOD(SUMPRODUCT((MID(LAHIKONTAKTSED!E150,COLUMN($A$1:$J$1),1)+0),(MID("3456789123",COLUMN($A$1:$J$1),1)+0)),11),10),
                            MOD(SUMPRODUCT((MID(LAHIKONTAKTSED!E150,COLUMN($A$1:$J$1),1)+0),(MID("1234567891",COLUMN($A$1:$J$1),1)+0)),11)
                        ) = MID(LAHIKONTAKTSED!E150,11,1)+0,
                        TRUE,
                        FALSE
                    )
                ), FALSE)
            ),
            AND(
                ISNUMBER(LAHIKONTAKTSED!E150),
                NOT(
                    ISERROR(
                        DATE(
                            YEAR(LAHIKONTAKTSED!E150),
                            MONTH(LAHIKONTAKTSED!E150),
                            DAY(LAHIKONTAKTSED!E150)
                        )
                    )
                ),
                IFERROR(LAHIKONTAKTSED!E150 &gt;= DATE(1910, 1, 1), FALSE),
                IFERROR(LAHIKONTAKTSED!E150 &lt;= TODAY(), FALSE)
            )
        ), 1, -2),
    -1),
    ""
)</f>
        <v/>
      </c>
      <c r="F150" s="137" t="str">
        <f>IF(LAHIKONTAKTSED!$AJ150,
    IF(
        OR(
            LAHIKONTAKTSED!$I150 = "Lapsevanem",
            LAHIKONTAKTSED!$I150 = "Eestkostja"
        ),
        0,
        IF(
            OR(
                AND(_xlfn.NUMBERVALUE(LAHIKONTAKTSED!F150) &gt;  5000000, _xlfn.NUMBERVALUE(LAHIKONTAKTSED!F150) &lt;  5999999),
                AND(_xlfn.NUMBERVALUE(LAHIKONTAKTSED!F150) &gt; 50000000, _xlfn.NUMBERVALUE(LAHIKONTAKTSED!F150) &lt; 59999999)
            ),
            1,
            -2
        )
    ),
    ""
)</f>
        <v/>
      </c>
      <c r="G150" s="137" t="str">
        <f>IF(LAHIKONTAKTSED!$AJ150,
    IF(
        OR(
            LAHIKONTAKTSED!$I150 = "Lapsevanem",
            LAHIKONTAKTSED!$I150 = "Eestkostja"
        ),
        0,
        IF(
            LAHIKONTAKTSED!G150 &lt;&gt; "",
            1,
            2
        )
    ),
    ""
)</f>
        <v/>
      </c>
      <c r="H150" s="137" t="str">
        <f>IF(LAHIKONTAKTSED!$AJ150, IF(LAHIKONTAKTSED!H150 &lt;&gt; "", 1, 2), "")</f>
        <v/>
      </c>
      <c r="I150" s="157" t="str">
        <f>IF(LAHIKONTAKTSED!$AJ150,
    IF(OR(
        EXACT(LAHIKONTAKTSED!I150, "Lähikontaktne"),
        EXACT(LAHIKONTAKTSED!I150, "Lapsevanem"),
        EXACT(LAHIKONTAKTSED!I150, "Eestkostja")
    ), 1, -2),
    ""
)</f>
        <v/>
      </c>
      <c r="J150" s="137" t="str">
        <f>IF(
    AND(LAHIKONTAKTSED!$AJ150,  LAHIKONTAKTSED!$I150 &lt;&gt; ""),
    IF(
        OR(
            EXACT(LAHIKONTAKTSED!$I150, "Lapsevanem"),
            EXACT(LAHIKONTAKTSED!$I150, "Eestkostja")
        ),
        IF(
            LAHIKONTAKTSED!J150 &lt;&gt; "",
            1,
            -2
        ),
        0
    ),
    ""
)</f>
        <v/>
      </c>
      <c r="K150" s="137" t="str">
        <f>IF(
    AND(LAHIKONTAKTSED!$AJ150,  LAHIKONTAKTSED!$I150 &lt;&gt; ""),
    IF(
        OR(
            EXACT(LAHIKONTAKTSED!$I150, "Lapsevanem"),
            EXACT(LAHIKONTAKTSED!$I150, "Eestkostja")
        ),
        IF(
            LAHIKONTAKTSED!K150 &lt;&gt; "",
            1,
            -2
        ),
        0
    ),
    ""
)</f>
        <v/>
      </c>
      <c r="L150" s="137" t="str">
        <f ca="1">IF(
    AND(LAHIKONTAKTSED!$AJ150,  LAHIKONTAKTSED!$I150 &lt;&gt; ""),
    IF(
        OR(
            EXACT(LAHIKONTAKTSED!$I150, "Lapsevanem"),
            EXACT(LAHIKONTAKTSED!$I150, "Eestkostja")
        ),
        IF(
            LAHIKONTAKTSED!L150 &lt;&gt; "",
            IF(
                OR(
                    AND(
                        ISNUMBER(LAHIKONTAKTSED!L150),
                        LAHIKONTAKTSED!L150 &gt; 30000000000,
                        LAHIKONTAKTSED!L150 &lt; 63000000000,
                        IF(
                            ISERROR(TEXT((CODE(MID("FEDCA@",LEFT(LAHIKONTAKTSED!L150,1),1))-50)*1000000+LEFT(LAHIKONTAKTSED!L150,7),"0000\.00\.00")+0),
                            FALSE,
                            IF(
                                IF(
                                    MOD(SUMPRODUCT((MID(LAHIKONTAKTSED!L150,COLUMN($A$1:$J$1),1)+0),(MID("1234567891",COLUMN($A$1:$J$1),1)+0)),11)=10,
                                    MOD(MOD(SUMPRODUCT((MID(LAHIKONTAKTSED!L150,COLUMN($A$1:$J$1),1)+0),(MID("3456789123",COLUMN($A$1:$J$1),1)+0)),11),10),
                                    MOD(SUMPRODUCT((MID(LAHIKONTAKTSED!L150,COLUMN($A$1:$J$1),1)+0),(MID("1234567891",COLUMN($A$1:$J$1),1)+0)),11)
                                ) = MID(LAHIKONTAKTSED!L150,11,1)+0,
                                TRUE,
                                FALSE
                            )
                        )
                    ),
                    AND(
                        ISNUMBER(LAHIKONTAKTSED!L150),
                        NOT(
                            ISERROR(
                                DATE(
                                    YEAR(LAHIKONTAKTSED!L150),
                                    MONTH(LAHIKONTAKTSED!L150),
                                    DAY(LAHIKONTAKTSED!L150)
                                )
                            )
                        ),
                        IFERROR(LAHIKONTAKTSED!L150 &gt;= DATE(1910, 1, 1), FALSE),
                        IFERROR(LAHIKONTAKTSED!L150 &lt;= TODAY(), FALSE)
                    )
                ),
                1,
                -2),
            -1
        ),
        0
    ),
    ""
)</f>
        <v/>
      </c>
      <c r="M150" s="137" t="str">
        <f>IF(
    AND(LAHIKONTAKTSED!$AJ150,  LAHIKONTAKTSED!$I150 &lt;&gt; ""),
    IF(
        OR(
            EXACT(LAHIKONTAKTSED!$I150, "Lapsevanem"),
            EXACT(LAHIKONTAKTSED!$I150, "Eestkostja")
        ),
        IF(
            OR(
                AND(_xlfn.NUMBERVALUE(LAHIKONTAKTSED!M150) &gt;  5000000, _xlfn.NUMBERVALUE(LAHIKONTAKTSED!M150) &lt;  5999999),
                AND(_xlfn.NUMBERVALUE(LAHIKONTAKTSED!M150) &gt; 50000000, _xlfn.NUMBERVALUE(LAHIKONTAKTSED!M150) &lt; 59999999)
            ),
            1,
            -2
        ),
        0
    ),
    ""
)</f>
        <v/>
      </c>
      <c r="N150" s="137" t="str">
        <f>IF(
    AND(LAHIKONTAKTSED!$AJ150,  LAHIKONTAKTSED!$I150 &lt;&gt; ""),
    IF(
        OR(
            EXACT(LAHIKONTAKTSED!$I150, "Lapsevanem"),
            EXACT(LAHIKONTAKTSED!$I150, "Eestkostja")
        ),
        IF(
            LAHIKONTAKTSED!N150 &lt;&gt; "",
            1,
            2
        ),
        0
    ),
    ""
)</f>
        <v/>
      </c>
      <c r="O150" s="136" t="str">
        <f>IF(
    LAHIKONTAKTSED!$AJ150,
    IF(LAHIKONTAKTSED!O150 &lt;&gt; "", 1, -1),
    ""
)</f>
        <v/>
      </c>
      <c r="P150" s="136" t="str">
        <f>IF(
    LAHIKONTAKTSED!$AJ150,
    IF(LAHIKONTAKTSED!P150 &lt;&gt; "", 1, -1),
    ""
)</f>
        <v/>
      </c>
      <c r="Q150" s="136" t="str">
        <f>IF(
    LAHIKONTAKTSED!$AJ150,
    IF(LAHIKONTAKTSED!Q150 &lt;&gt; "", 1, -1),
    ""
)</f>
        <v/>
      </c>
      <c r="R150" s="136" t="str">
        <f>IF(
    LAHIKONTAKTSED!$AJ150,
    IF(LAHIKONTAKTSED!R150 &lt;&gt; "", 1, 2),
    ""
)</f>
        <v/>
      </c>
      <c r="S150" s="158" t="str">
        <f ca="1">IF(LAHIKONTAKTSED!$AJ150,
    IF(AND(
        ISNUMBER(LAHIKONTAKTSED!S150),
        NOT(
            ISERROR(
                DATE(
                    YEAR(LAHIKONTAKTSED!S150),
                    MONTH(LAHIKONTAKTSED!S150),
                    DAY(LAHIKONTAKTSED!S150)
                )
            )
        ),
        IFERROR(LAHIKONTAKTSED!S150 &gt;= TODAY()-13, FALSE),
        IFERROR(LAHIKONTAKTSED!S150 &lt;= TODAY(), FALSE)
    ), 1, -2),
    ""
)</f>
        <v/>
      </c>
      <c r="T150" s="158" t="str">
        <f ca="1">IF(LAHIKONTAKTSED!$AJ150,
    IF(AND(
        ISNUMBER(LAHIKONTAKTSED!T150),
        NOT(
            ISERROR(
                DATE(
                    YEAR(LAHIKONTAKTSED!T150),
                    MONTH(LAHIKONTAKTSED!T150),
                    DAY(LAHIKONTAKTSED!T150)
                )
            )
        ),
        IFERROR(LAHIKONTAKTSED!T150 &gt;= TODAY()-13, FALSE),
        IFERROR(LAHIKONTAKTSED!T150 &lt;= TODAY()+1, FALSE)
    ), 1, -2),
    ""
)</f>
        <v/>
      </c>
      <c r="U150" s="159" t="str">
        <f ca="1">IF(LAHIKONTAKTSED!$AJ150,
    IF(AND(
        ISNUMBER(LAHIKONTAKTSED!U150),
        NOT(
            ISERROR(
                DATE(
                    YEAR(LAHIKONTAKTSED!U150),
                    MONTH(LAHIKONTAKTSED!U150),
                    DAY(LAHIKONTAKTSED!U150)
                )
            )
        ),
        IFERROR(LAHIKONTAKTSED!U150 &gt;= TODAY(), FALSE),
        IFERROR(LAHIKONTAKTSED!U150 &lt;= TODAY() + 11, FALSE)
    ), 1, -2),
    ""
)</f>
        <v/>
      </c>
      <c r="V150" s="136" t="str">
        <f>IF(
    LAHIKONTAKTSED!$AJ150,
    IF(LAHIKONTAKTSED!V150 &lt;&gt; "", 1, -1),
    ""
)</f>
        <v/>
      </c>
      <c r="W150" s="136" t="str">
        <f>IF(
    LAHIKONTAKTSED!$AJ150,
    IF(LAHIKONTAKTSED!W150 &lt;&gt; "", 1, -1),
    ""
)</f>
        <v/>
      </c>
      <c r="X150" s="159" t="str">
        <f ca="1">IF(
    AND(
        LAHIKONTAKTSED!$AJ150
    ),
    IF(
        LAHIKONTAKTSED!X150 &lt;&gt; "",
        IF(
            OR(
            AND(
                ISNUMBER(LAHIKONTAKTSED!X150),
                LAHIKONTAKTSED!X150 &gt; 30000000000,
                LAHIKONTAKTSED!X150 &lt; 63000000000,
                IFERROR(IF(
                    ISERROR(TEXT((CODE(MID("FEDCA@",LEFT(LAHIKONTAKTSED!X150,1),1))-50)*1000000+LEFT(LAHIKONTAKTSED!X150,7),"0000\.00\.00")+0),
                    FALSE,
                    IF(
                        IF(
                            MOD(SUMPRODUCT((MID(LAHIKONTAKTSED!X150,COLUMN($A$1:$J$1),1)+0),(MID("1234567891",COLUMN($A$1:$J$1),1)+0)),11)=10,
                            MOD(MOD(SUMPRODUCT((MID(LAHIKONTAKTSED!X150,COLUMN($A$1:$J$1),1)+0),(MID("3456789123",COLUMN($A$1:$J$1),1)+0)),11),10),
                            MOD(SUMPRODUCT((MID(LAHIKONTAKTSED!X150,COLUMN($A$1:$J$1),1)+0),(MID("1234567891",COLUMN($A$1:$J$1),1)+0)),11)
                        ) = MID(LAHIKONTAKTSED!X150,11,1)+0,
                        TRUE,
                        FALSE
                    )
                ), FALSE)
            ),
            AND(
                ISNUMBER(LAHIKONTAKTSED!X150),
                NOT(
                    ISERROR(
                        DATE(
                            YEAR(LAHIKONTAKTSED!X150),
                            MONTH(LAHIKONTAKTSED!X150),
                            DAY(LAHIKONTAKTSED!X150)
                        )
                    )
                ),
                IFERROR(LAHIKONTAKTSED!X150 &gt;= DATE(1910, 1, 1), FALSE),
                IFERROR(LAHIKONTAKTSED!X150 &lt;= TODAY(), FALSE)
            )
        ), 1, -2),
    -1),
    ""
)</f>
        <v/>
      </c>
    </row>
    <row r="151" spans="1:24" x14ac:dyDescent="0.35">
      <c r="A151" s="138" t="str">
        <f>LAHIKONTAKTSED!A151</f>
        <v/>
      </c>
      <c r="B151" s="154" t="str">
        <f ca="1">IF(LAHIKONTAKTSED!$AJ151,
    IF(AND(
        ISNUMBER(LAHIKONTAKTSED!B151),
        NOT(
            ISERROR(
                DATE(
                    YEAR(LAHIKONTAKTSED!B151),
                    MONTH(LAHIKONTAKTSED!B151),
                    DAY(LAHIKONTAKTSED!B151)
                )
            )
        ),
        IFERROR(LAHIKONTAKTSED!B151 &gt;= TODAY()-13, FALSE),
        IFERROR(LAHIKONTAKTSED!B151 &lt;= TODAY(), FALSE)
    ), 1, -2),
    ""
)</f>
        <v/>
      </c>
      <c r="C151" s="155" t="str">
        <f>IF(LAHIKONTAKTSED!$AJ151,
    IF(AND(
        LAHIKONTAKTSED!C151 &lt;&gt; ""
    ), 1, -2),
    ""
)</f>
        <v/>
      </c>
      <c r="D151" s="155" t="str">
        <f>IF(LAHIKONTAKTSED!$AJ151,
    IF(AND(
        LAHIKONTAKTSED!D151 &lt;&gt; ""
    ), 1, -2),
    ""
)</f>
        <v/>
      </c>
      <c r="E151" s="156" t="str">
        <f ca="1">IF(LAHIKONTAKTSED!$AJ151,
    IF(
        LAHIKONTAKTSED!E151 &lt;&gt; "",
        IF(
            OR(
            AND(
                ISNUMBER(LAHIKONTAKTSED!E151),
                LAHIKONTAKTSED!E151 &gt; 30000000000,
                LAHIKONTAKTSED!E151 &lt; 63000000000,
                IFERROR(IF(
                    ISERROR(TEXT((CODE(MID("FEDCA@",LEFT(LAHIKONTAKTSED!E151,1),1))-50)*1000000+LEFT(LAHIKONTAKTSED!E151,7),"0000\.00\.00")+0),
                    FALSE,
                    IF(
                        IF(
                            MOD(SUMPRODUCT((MID(LAHIKONTAKTSED!E151,COLUMN($A$1:$J$1),1)+0),(MID("1234567891",COLUMN($A$1:$J$1),1)+0)),11)=10,
                            MOD(MOD(SUMPRODUCT((MID(LAHIKONTAKTSED!E151,COLUMN($A$1:$J$1),1)+0),(MID("3456789123",COLUMN($A$1:$J$1),1)+0)),11),10),
                            MOD(SUMPRODUCT((MID(LAHIKONTAKTSED!E151,COLUMN($A$1:$J$1),1)+0),(MID("1234567891",COLUMN($A$1:$J$1),1)+0)),11)
                        ) = MID(LAHIKONTAKTSED!E151,11,1)+0,
                        TRUE,
                        FALSE
                    )
                ), FALSE)
            ),
            AND(
                ISNUMBER(LAHIKONTAKTSED!E151),
                NOT(
                    ISERROR(
                        DATE(
                            YEAR(LAHIKONTAKTSED!E151),
                            MONTH(LAHIKONTAKTSED!E151),
                            DAY(LAHIKONTAKTSED!E151)
                        )
                    )
                ),
                IFERROR(LAHIKONTAKTSED!E151 &gt;= DATE(1910, 1, 1), FALSE),
                IFERROR(LAHIKONTAKTSED!E151 &lt;= TODAY(), FALSE)
            )
        ), 1, -2),
    -1),
    ""
)</f>
        <v/>
      </c>
      <c r="F151" s="137" t="str">
        <f>IF(LAHIKONTAKTSED!$AJ151,
    IF(
        OR(
            LAHIKONTAKTSED!$I151 = "Lapsevanem",
            LAHIKONTAKTSED!$I151 = "Eestkostja"
        ),
        0,
        IF(
            OR(
                AND(_xlfn.NUMBERVALUE(LAHIKONTAKTSED!F151) &gt;  5000000, _xlfn.NUMBERVALUE(LAHIKONTAKTSED!F151) &lt;  5999999),
                AND(_xlfn.NUMBERVALUE(LAHIKONTAKTSED!F151) &gt; 50000000, _xlfn.NUMBERVALUE(LAHIKONTAKTSED!F151) &lt; 59999999)
            ),
            1,
            -2
        )
    ),
    ""
)</f>
        <v/>
      </c>
      <c r="G151" s="137" t="str">
        <f>IF(LAHIKONTAKTSED!$AJ151,
    IF(
        OR(
            LAHIKONTAKTSED!$I151 = "Lapsevanem",
            LAHIKONTAKTSED!$I151 = "Eestkostja"
        ),
        0,
        IF(
            LAHIKONTAKTSED!G151 &lt;&gt; "",
            1,
            2
        )
    ),
    ""
)</f>
        <v/>
      </c>
      <c r="H151" s="137" t="str">
        <f>IF(LAHIKONTAKTSED!$AJ151, IF(LAHIKONTAKTSED!H151 &lt;&gt; "", 1, 2), "")</f>
        <v/>
      </c>
      <c r="I151" s="157" t="str">
        <f>IF(LAHIKONTAKTSED!$AJ151,
    IF(OR(
        EXACT(LAHIKONTAKTSED!I151, "Lähikontaktne"),
        EXACT(LAHIKONTAKTSED!I151, "Lapsevanem"),
        EXACT(LAHIKONTAKTSED!I151, "Eestkostja")
    ), 1, -2),
    ""
)</f>
        <v/>
      </c>
      <c r="J151" s="137" t="str">
        <f>IF(
    AND(LAHIKONTAKTSED!$AJ151,  LAHIKONTAKTSED!$I151 &lt;&gt; ""),
    IF(
        OR(
            EXACT(LAHIKONTAKTSED!$I151, "Lapsevanem"),
            EXACT(LAHIKONTAKTSED!$I151, "Eestkostja")
        ),
        IF(
            LAHIKONTAKTSED!J151 &lt;&gt; "",
            1,
            -2
        ),
        0
    ),
    ""
)</f>
        <v/>
      </c>
      <c r="K151" s="137" t="str">
        <f>IF(
    AND(LAHIKONTAKTSED!$AJ151,  LAHIKONTAKTSED!$I151 &lt;&gt; ""),
    IF(
        OR(
            EXACT(LAHIKONTAKTSED!$I151, "Lapsevanem"),
            EXACT(LAHIKONTAKTSED!$I151, "Eestkostja")
        ),
        IF(
            LAHIKONTAKTSED!K151 &lt;&gt; "",
            1,
            -2
        ),
        0
    ),
    ""
)</f>
        <v/>
      </c>
      <c r="L151" s="137" t="str">
        <f ca="1">IF(
    AND(LAHIKONTAKTSED!$AJ151,  LAHIKONTAKTSED!$I151 &lt;&gt; ""),
    IF(
        OR(
            EXACT(LAHIKONTAKTSED!$I151, "Lapsevanem"),
            EXACT(LAHIKONTAKTSED!$I151, "Eestkostja")
        ),
        IF(
            LAHIKONTAKTSED!L151 &lt;&gt; "",
            IF(
                OR(
                    AND(
                        ISNUMBER(LAHIKONTAKTSED!L151),
                        LAHIKONTAKTSED!L151 &gt; 30000000000,
                        LAHIKONTAKTSED!L151 &lt; 63000000000,
                        IF(
                            ISERROR(TEXT((CODE(MID("FEDCA@",LEFT(LAHIKONTAKTSED!L151,1),1))-50)*1000000+LEFT(LAHIKONTAKTSED!L151,7),"0000\.00\.00")+0),
                            FALSE,
                            IF(
                                IF(
                                    MOD(SUMPRODUCT((MID(LAHIKONTAKTSED!L151,COLUMN($A$1:$J$1),1)+0),(MID("1234567891",COLUMN($A$1:$J$1),1)+0)),11)=10,
                                    MOD(MOD(SUMPRODUCT((MID(LAHIKONTAKTSED!L151,COLUMN($A$1:$J$1),1)+0),(MID("3456789123",COLUMN($A$1:$J$1),1)+0)),11),10),
                                    MOD(SUMPRODUCT((MID(LAHIKONTAKTSED!L151,COLUMN($A$1:$J$1),1)+0),(MID("1234567891",COLUMN($A$1:$J$1),1)+0)),11)
                                ) = MID(LAHIKONTAKTSED!L151,11,1)+0,
                                TRUE,
                                FALSE
                            )
                        )
                    ),
                    AND(
                        ISNUMBER(LAHIKONTAKTSED!L151),
                        NOT(
                            ISERROR(
                                DATE(
                                    YEAR(LAHIKONTAKTSED!L151),
                                    MONTH(LAHIKONTAKTSED!L151),
                                    DAY(LAHIKONTAKTSED!L151)
                                )
                            )
                        ),
                        IFERROR(LAHIKONTAKTSED!L151 &gt;= DATE(1910, 1, 1), FALSE),
                        IFERROR(LAHIKONTAKTSED!L151 &lt;= TODAY(), FALSE)
                    )
                ),
                1,
                -2),
            -1
        ),
        0
    ),
    ""
)</f>
        <v/>
      </c>
      <c r="M151" s="137" t="str">
        <f>IF(
    AND(LAHIKONTAKTSED!$AJ151,  LAHIKONTAKTSED!$I151 &lt;&gt; ""),
    IF(
        OR(
            EXACT(LAHIKONTAKTSED!$I151, "Lapsevanem"),
            EXACT(LAHIKONTAKTSED!$I151, "Eestkostja")
        ),
        IF(
            OR(
                AND(_xlfn.NUMBERVALUE(LAHIKONTAKTSED!M151) &gt;  5000000, _xlfn.NUMBERVALUE(LAHIKONTAKTSED!M151) &lt;  5999999),
                AND(_xlfn.NUMBERVALUE(LAHIKONTAKTSED!M151) &gt; 50000000, _xlfn.NUMBERVALUE(LAHIKONTAKTSED!M151) &lt; 59999999)
            ),
            1,
            -2
        ),
        0
    ),
    ""
)</f>
        <v/>
      </c>
      <c r="N151" s="137" t="str">
        <f>IF(
    AND(LAHIKONTAKTSED!$AJ151,  LAHIKONTAKTSED!$I151 &lt;&gt; ""),
    IF(
        OR(
            EXACT(LAHIKONTAKTSED!$I151, "Lapsevanem"),
            EXACT(LAHIKONTAKTSED!$I151, "Eestkostja")
        ),
        IF(
            LAHIKONTAKTSED!N151 &lt;&gt; "",
            1,
            2
        ),
        0
    ),
    ""
)</f>
        <v/>
      </c>
      <c r="O151" s="136" t="str">
        <f>IF(
    LAHIKONTAKTSED!$AJ151,
    IF(LAHIKONTAKTSED!O151 &lt;&gt; "", 1, -1),
    ""
)</f>
        <v/>
      </c>
      <c r="P151" s="136" t="str">
        <f>IF(
    LAHIKONTAKTSED!$AJ151,
    IF(LAHIKONTAKTSED!P151 &lt;&gt; "", 1, -1),
    ""
)</f>
        <v/>
      </c>
      <c r="Q151" s="136" t="str">
        <f>IF(
    LAHIKONTAKTSED!$AJ151,
    IF(LAHIKONTAKTSED!Q151 &lt;&gt; "", 1, -1),
    ""
)</f>
        <v/>
      </c>
      <c r="R151" s="136" t="str">
        <f>IF(
    LAHIKONTAKTSED!$AJ151,
    IF(LAHIKONTAKTSED!R151 &lt;&gt; "", 1, 2),
    ""
)</f>
        <v/>
      </c>
      <c r="S151" s="158" t="str">
        <f ca="1">IF(LAHIKONTAKTSED!$AJ151,
    IF(AND(
        ISNUMBER(LAHIKONTAKTSED!S151),
        NOT(
            ISERROR(
                DATE(
                    YEAR(LAHIKONTAKTSED!S151),
                    MONTH(LAHIKONTAKTSED!S151),
                    DAY(LAHIKONTAKTSED!S151)
                )
            )
        ),
        IFERROR(LAHIKONTAKTSED!S151 &gt;= TODAY()-13, FALSE),
        IFERROR(LAHIKONTAKTSED!S151 &lt;= TODAY(), FALSE)
    ), 1, -2),
    ""
)</f>
        <v/>
      </c>
      <c r="T151" s="158" t="str">
        <f ca="1">IF(LAHIKONTAKTSED!$AJ151,
    IF(AND(
        ISNUMBER(LAHIKONTAKTSED!T151),
        NOT(
            ISERROR(
                DATE(
                    YEAR(LAHIKONTAKTSED!T151),
                    MONTH(LAHIKONTAKTSED!T151),
                    DAY(LAHIKONTAKTSED!T151)
                )
            )
        ),
        IFERROR(LAHIKONTAKTSED!T151 &gt;= TODAY()-13, FALSE),
        IFERROR(LAHIKONTAKTSED!T151 &lt;= TODAY()+1, FALSE)
    ), 1, -2),
    ""
)</f>
        <v/>
      </c>
      <c r="U151" s="159" t="str">
        <f ca="1">IF(LAHIKONTAKTSED!$AJ151,
    IF(AND(
        ISNUMBER(LAHIKONTAKTSED!U151),
        NOT(
            ISERROR(
                DATE(
                    YEAR(LAHIKONTAKTSED!U151),
                    MONTH(LAHIKONTAKTSED!U151),
                    DAY(LAHIKONTAKTSED!U151)
                )
            )
        ),
        IFERROR(LAHIKONTAKTSED!U151 &gt;= TODAY(), FALSE),
        IFERROR(LAHIKONTAKTSED!U151 &lt;= TODAY() + 11, FALSE)
    ), 1, -2),
    ""
)</f>
        <v/>
      </c>
      <c r="V151" s="136" t="str">
        <f>IF(
    LAHIKONTAKTSED!$AJ151,
    IF(LAHIKONTAKTSED!V151 &lt;&gt; "", 1, -1),
    ""
)</f>
        <v/>
      </c>
      <c r="W151" s="136" t="str">
        <f>IF(
    LAHIKONTAKTSED!$AJ151,
    IF(LAHIKONTAKTSED!W151 &lt;&gt; "", 1, -1),
    ""
)</f>
        <v/>
      </c>
      <c r="X151" s="159" t="str">
        <f ca="1">IF(
    AND(
        LAHIKONTAKTSED!$AJ151
    ),
    IF(
        LAHIKONTAKTSED!X151 &lt;&gt; "",
        IF(
            OR(
            AND(
                ISNUMBER(LAHIKONTAKTSED!X151),
                LAHIKONTAKTSED!X151 &gt; 30000000000,
                LAHIKONTAKTSED!X151 &lt; 63000000000,
                IFERROR(IF(
                    ISERROR(TEXT((CODE(MID("FEDCA@",LEFT(LAHIKONTAKTSED!X151,1),1))-50)*1000000+LEFT(LAHIKONTAKTSED!X151,7),"0000\.00\.00")+0),
                    FALSE,
                    IF(
                        IF(
                            MOD(SUMPRODUCT((MID(LAHIKONTAKTSED!X151,COLUMN($A$1:$J$1),1)+0),(MID("1234567891",COLUMN($A$1:$J$1),1)+0)),11)=10,
                            MOD(MOD(SUMPRODUCT((MID(LAHIKONTAKTSED!X151,COLUMN($A$1:$J$1),1)+0),(MID("3456789123",COLUMN($A$1:$J$1),1)+0)),11),10),
                            MOD(SUMPRODUCT((MID(LAHIKONTAKTSED!X151,COLUMN($A$1:$J$1),1)+0),(MID("1234567891",COLUMN($A$1:$J$1),1)+0)),11)
                        ) = MID(LAHIKONTAKTSED!X151,11,1)+0,
                        TRUE,
                        FALSE
                    )
                ), FALSE)
            ),
            AND(
                ISNUMBER(LAHIKONTAKTSED!X151),
                NOT(
                    ISERROR(
                        DATE(
                            YEAR(LAHIKONTAKTSED!X151),
                            MONTH(LAHIKONTAKTSED!X151),
                            DAY(LAHIKONTAKTSED!X151)
                        )
                    )
                ),
                IFERROR(LAHIKONTAKTSED!X151 &gt;= DATE(1910, 1, 1), FALSE),
                IFERROR(LAHIKONTAKTSED!X151 &lt;= TODAY(), FALSE)
            )
        ), 1, -2),
    -1),
    ""
)</f>
        <v/>
      </c>
    </row>
  </sheetData>
  <sheetProtection sheet="1" objects="1" scenarios="1" selectLockedCells="1" selectUnlockedCells="1"/>
  <conditionalFormatting sqref="A2:X151">
    <cfRule type="expression" dxfId="8" priority="1" stopIfTrue="1">
      <formula>A2=-2</formula>
    </cfRule>
    <cfRule type="expression" dxfId="7" priority="8" stopIfTrue="1">
      <formula>A2=-1</formula>
    </cfRule>
    <cfRule type="expression" dxfId="6" priority="15" stopIfTrue="1">
      <formula>A2=0</formula>
    </cfRule>
    <cfRule type="expression" dxfId="5" priority="16" stopIfTrue="1">
      <formula>A2=2</formula>
    </cfRule>
    <cfRule type="notContainsBlanks" dxfId="4" priority="17">
      <formula>LEN(TRIM(A2))&gt;0</formula>
    </cfRule>
  </conditionalFormatting>
  <conditionalFormatting sqref="A1:A151">
    <cfRule type="cellIs" dxfId="3" priority="10" stopIfTrue="1" operator="equal">
      <formula>"Puudulik"</formula>
    </cfRule>
    <cfRule type="cellIs" dxfId="2" priority="11" stopIfTrue="1" operator="equal">
      <formula>$AM$1</formula>
    </cfRule>
    <cfRule type="cellIs" dxfId="1" priority="12" stopIfTrue="1" operator="equal">
      <formula>$AN$1</formula>
    </cfRule>
    <cfRule type="notContainsBlanks" dxfId="0" priority="13" stopIfTrue="1">
      <formula>LEN(TRIM(A1))&gt;0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YLDANDMED</vt:lpstr>
      <vt:lpstr>LAHIKONTAKTSED</vt:lpstr>
      <vt:lpstr>JUHEND</vt:lpstr>
      <vt:lpstr>NAIDIS</vt:lpstr>
      <vt:lpstr>Validation</vt:lpstr>
      <vt:lpstr>Kontaktid</vt:lpstr>
      <vt:lpstr>Kontroll</vt:lpstr>
      <vt:lpstr>Andmekvaliteet</vt:lpstr>
      <vt:lpstr>AndmeteEsitajaEpost</vt:lpstr>
      <vt:lpstr>AndmeteEsitajaNimi</vt:lpstr>
      <vt:lpstr>AndmeteEsitajaTelefon</vt:lpstr>
      <vt:lpstr>AndmeteEsitamiseKP</vt:lpstr>
      <vt:lpstr>AsutuseAadress</vt:lpstr>
      <vt:lpstr>AsutuseNimi</vt:lpstr>
      <vt:lpstr>AsutuseRyhm</vt:lpstr>
      <vt:lpstr>IsolatsiooniAlgus</vt:lpstr>
      <vt:lpstr>IsolatsiooniLopp</vt:lpstr>
      <vt:lpstr>KokkupuuteKp</vt:lpstr>
      <vt:lpstr>SeotudHaigeEesnimi</vt:lpstr>
      <vt:lpstr>SeotudHaigeIsikukood</vt:lpstr>
      <vt:lpstr>SeotudHaigePerenimi</vt:lpstr>
      <vt:lpstr>TerviseametiInspektor</vt:lpstr>
      <vt:lpstr>TerviseametiInspektoriEpost</vt:lpstr>
      <vt:lpstr>TerviseametiInspektoriIsikukood</vt:lpstr>
      <vt:lpstr>TerviseametiRegioon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Lähikontaktsete andmete kogumise vorm</dc:title>
  <dc:subject>Lähikontaktsete andmete kogumise vorm</dc:subject>
  <dc:creator/>
  <cp:keywords/>
  <dc:description/>
  <cp:lastModifiedBy/>
  <dcterms:created xsi:type="dcterms:W3CDTF">2020-12-07T06:01:50Z</dcterms:created>
  <dcterms:modified xsi:type="dcterms:W3CDTF">2021-10-15T08:36:28Z</dcterms:modified>
  <cp:category>Terviseamet; Lähikontaktsed</cp:category>
  <cp:contentStatus>V20201207</cp:contentStatus>
</cp:coreProperties>
</file>